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 firstSheet="46" activeTab="48"/>
  </bookViews>
  <sheets>
    <sheet name="клубный 3" sheetId="18" r:id="rId1"/>
    <sheet name="Кооперативная 5 в" sheetId="19" r:id="rId2"/>
    <sheet name="Кооперативная 8 а" sheetId="17" r:id="rId3"/>
    <sheet name="Кооперативная 10 а" sheetId="16" r:id="rId4"/>
    <sheet name="кооперативная 15" sheetId="15" r:id="rId5"/>
    <sheet name="коопер 17" sheetId="8" r:id="rId6"/>
    <sheet name="кооперативная 20" sheetId="14" r:id="rId7"/>
    <sheet name="Крестьянская 13  а" sheetId="13" r:id="rId8"/>
    <sheet name="лукинская 8" sheetId="7" r:id="rId9"/>
    <sheet name="Лукинская 9" sheetId="12" r:id="rId10"/>
    <sheet name="Нижнепольск 1 а" sheetId="11" r:id="rId11"/>
    <sheet name="Нижнепольская 18 а" sheetId="20" r:id="rId12"/>
    <sheet name="Нижнепольская 1" sheetId="10" r:id="rId13"/>
    <sheet name="Новый 1" sheetId="21" r:id="rId14"/>
    <sheet name="Новый 2" sheetId="22" r:id="rId15"/>
    <sheet name=" Новый 3" sheetId="23" r:id="rId16"/>
    <sheet name="Новый 5" sheetId="24" r:id="rId17"/>
    <sheet name="новый 6" sheetId="25" r:id="rId18"/>
    <sheet name="НОВЫЙ 7" sheetId="26" r:id="rId19"/>
    <sheet name="Новый 9" sheetId="27" r:id="rId20"/>
    <sheet name="Новый 11" sheetId="28" r:id="rId21"/>
    <sheet name="Новый 13" sheetId="29" r:id="rId22"/>
    <sheet name="Новый 15" sheetId="30" r:id="rId23"/>
    <sheet name="Новый 16" sheetId="31" r:id="rId24"/>
    <sheet name="Новый 18" sheetId="32" r:id="rId25"/>
    <sheet name="Новый 18,а" sheetId="33" r:id="rId26"/>
    <sheet name="Полевой 3" sheetId="34" r:id="rId27"/>
    <sheet name="Речная 2 а" sheetId="35" r:id="rId28"/>
    <sheet name="Центральная 11" sheetId="36" r:id="rId29"/>
    <sheet name="Центральная 11 а" sheetId="37" r:id="rId30"/>
    <sheet name="Центральная  12" sheetId="38" r:id="rId31"/>
    <sheet name="цент 13" sheetId="5" r:id="rId32"/>
    <sheet name="Центральная 14" sheetId="9" r:id="rId33"/>
    <sheet name="Центральная 15" sheetId="40" r:id="rId34"/>
    <sheet name="Центральная 16" sheetId="41" r:id="rId35"/>
    <sheet name="Центральная 17" sheetId="39" r:id="rId36"/>
    <sheet name="центр 18" sheetId="1" r:id="rId37"/>
    <sheet name="Центральная 19" sheetId="42" r:id="rId38"/>
    <sheet name="центр 20" sheetId="2" r:id="rId39"/>
    <sheet name="Центральная 21" sheetId="6" r:id="rId40"/>
    <sheet name="Централь 22" sheetId="43" r:id="rId41"/>
    <sheet name="централь 23" sheetId="44" r:id="rId42"/>
    <sheet name="центр 24" sheetId="3" r:id="rId43"/>
    <sheet name="Центральная  12 а" sheetId="46" r:id="rId44"/>
    <sheet name="Централь 32 а" sheetId="52" r:id="rId45"/>
    <sheet name="централь 38" sheetId="51" r:id="rId46"/>
    <sheet name="Централь 43 а" sheetId="50" r:id="rId47"/>
    <sheet name="Школьная 12 д" sheetId="49" r:id="rId48"/>
    <sheet name="Школьная 27 а" sheetId="48" r:id="rId49"/>
    <sheet name="Школьная  29 д" sheetId="47" r:id="rId50"/>
    <sheet name="Язёвочная 5" sheetId="45" r:id="rId51"/>
    <sheet name="Язёвочная 14" sheetId="53" r:id="rId52"/>
    <sheet name="язёвоч 10" sheetId="4" r:id="rId53"/>
  </sheets>
  <calcPr calcId="125725"/>
</workbook>
</file>

<file path=xl/calcChain.xml><?xml version="1.0" encoding="utf-8"?>
<calcChain xmlns="http://schemas.openxmlformats.org/spreadsheetml/2006/main">
  <c r="D35" i="4"/>
  <c r="D35" i="53"/>
  <c r="D36" i="47"/>
  <c r="D35" i="49"/>
  <c r="D35" i="52"/>
  <c r="D35" i="3"/>
  <c r="D35" i="44"/>
  <c r="D35" i="43"/>
  <c r="D35" i="6"/>
  <c r="D35" i="1"/>
  <c r="D35" i="39"/>
  <c r="D35" i="41"/>
  <c r="D35" i="40"/>
  <c r="D35" i="9"/>
  <c r="D35" i="5"/>
  <c r="D35" i="38"/>
  <c r="D35" i="36"/>
  <c r="D35" i="35"/>
  <c r="D35" i="34"/>
  <c r="D35" i="31"/>
  <c r="D35" i="29"/>
  <c r="D35" i="28"/>
  <c r="D35" i="27"/>
  <c r="D35" i="26"/>
  <c r="D35" i="25"/>
  <c r="D35" i="21"/>
  <c r="D35" i="10"/>
  <c r="D35" i="20"/>
  <c r="D35" i="11"/>
  <c r="D35" i="12"/>
  <c r="D35" i="7"/>
  <c r="D35" i="13"/>
  <c r="D35" i="8"/>
  <c r="D35" i="15"/>
  <c r="D35" i="17"/>
  <c r="D35" i="18"/>
  <c r="D25" i="11"/>
  <c r="D25" i="17"/>
  <c r="D15" i="4" l="1"/>
  <c r="D15" i="53"/>
  <c r="D15" i="48"/>
  <c r="D15" i="3"/>
  <c r="D15" i="44"/>
  <c r="D15" i="43"/>
  <c r="D15" i="6"/>
  <c r="D15" i="2"/>
  <c r="D15" i="42"/>
  <c r="D15" i="1"/>
  <c r="D15" i="39"/>
  <c r="D15" i="41"/>
  <c r="D15" i="40"/>
  <c r="D15" i="9"/>
  <c r="D15" i="5"/>
  <c r="D15" i="38"/>
  <c r="D15" i="36"/>
  <c r="D15" i="24"/>
  <c r="D15" i="23"/>
  <c r="D15" i="21"/>
  <c r="D15" i="7"/>
  <c r="D15" i="8"/>
  <c r="D15" i="15"/>
  <c r="D25" i="26"/>
  <c r="D15" i="47"/>
  <c r="D25" s="1"/>
  <c r="D29" i="18"/>
  <c r="D25"/>
  <c r="D29" i="19"/>
  <c r="D25"/>
  <c r="D29" i="17"/>
  <c r="D29" i="16"/>
  <c r="D25"/>
  <c r="D29" i="15"/>
  <c r="D25"/>
  <c r="D29" i="8"/>
  <c r="D25"/>
  <c r="D29" i="14"/>
  <c r="D30" s="1"/>
  <c r="D25"/>
  <c r="D29" i="13"/>
  <c r="D25"/>
  <c r="D29" i="7"/>
  <c r="D25"/>
  <c r="D29" i="12"/>
  <c r="D25"/>
  <c r="D29" i="11"/>
  <c r="D30" s="1"/>
  <c r="D29" i="20"/>
  <c r="D25"/>
  <c r="D29" i="10"/>
  <c r="D25"/>
  <c r="D29" i="21"/>
  <c r="D25"/>
  <c r="D29" i="22"/>
  <c r="D25"/>
  <c r="D29" i="23"/>
  <c r="D25"/>
  <c r="D29" i="24"/>
  <c r="D25"/>
  <c r="D29" i="25"/>
  <c r="D25"/>
  <c r="D29" i="26"/>
  <c r="D30" s="1"/>
  <c r="D29" i="27"/>
  <c r="D25"/>
  <c r="D29" i="28"/>
  <c r="D25"/>
  <c r="D29" i="29"/>
  <c r="D25"/>
  <c r="D29" i="30"/>
  <c r="D25"/>
  <c r="D29" i="31"/>
  <c r="D25"/>
  <c r="D29" i="32"/>
  <c r="D30" s="1"/>
  <c r="D25"/>
  <c r="D29" i="34"/>
  <c r="D25"/>
  <c r="D29" i="35"/>
  <c r="D25"/>
  <c r="D29" i="36"/>
  <c r="D25"/>
  <c r="D29" i="37"/>
  <c r="D25"/>
  <c r="D29" i="38"/>
  <c r="D25"/>
  <c r="D29" i="5"/>
  <c r="D25"/>
  <c r="D29" i="9"/>
  <c r="D25"/>
  <c r="D29" i="40"/>
  <c r="D25"/>
  <c r="D29" i="41"/>
  <c r="D25"/>
  <c r="D29" i="39"/>
  <c r="D25"/>
  <c r="D29" i="1"/>
  <c r="D25"/>
  <c r="D29" i="42"/>
  <c r="D25"/>
  <c r="D29" i="2"/>
  <c r="D25"/>
  <c r="D29" i="6"/>
  <c r="D25"/>
  <c r="D29" i="43"/>
  <c r="D25"/>
  <c r="D29" i="44"/>
  <c r="D25"/>
  <c r="D29" i="3"/>
  <c r="D25"/>
  <c r="D29" i="46"/>
  <c r="D30" s="1"/>
  <c r="D25"/>
  <c r="D29" i="52"/>
  <c r="D25"/>
  <c r="D29" i="51"/>
  <c r="D25"/>
  <c r="D29" i="50"/>
  <c r="D25"/>
  <c r="D29" i="49"/>
  <c r="D25"/>
  <c r="D29" i="48"/>
  <c r="D25"/>
  <c r="D30" i="47"/>
  <c r="D29" i="45"/>
  <c r="D25"/>
  <c r="D29" i="53"/>
  <c r="D25"/>
  <c r="D29" i="4"/>
  <c r="D25"/>
  <c r="D30" l="1"/>
  <c r="D30" i="53"/>
  <c r="D30" i="45"/>
  <c r="D30" i="12"/>
  <c r="D30" i="7"/>
  <c r="D30" i="13"/>
  <c r="D30" i="8"/>
  <c r="D30" i="16"/>
  <c r="D30" i="17"/>
  <c r="D30" i="19"/>
  <c r="D30" i="48"/>
  <c r="D30" i="49"/>
  <c r="D30" i="50"/>
  <c r="D30" i="51"/>
  <c r="D30" i="52"/>
  <c r="D30" i="3"/>
  <c r="D30" i="44"/>
  <c r="D30" i="43"/>
  <c r="D30" i="6"/>
  <c r="D30" i="2"/>
  <c r="D30" i="42"/>
  <c r="D30" i="1"/>
  <c r="D30" i="39"/>
  <c r="D30" i="41"/>
  <c r="D30" i="40"/>
  <c r="D30" i="9"/>
  <c r="D30" i="5"/>
  <c r="D30" i="38"/>
  <c r="D30" i="37"/>
  <c r="D30" i="36"/>
  <c r="D30" i="35"/>
  <c r="D30" i="34"/>
  <c r="D30" i="31"/>
  <c r="D30" i="30"/>
  <c r="D30" i="29"/>
  <c r="D30" i="28"/>
  <c r="D30" i="27"/>
  <c r="D30" i="25"/>
  <c r="D30" i="24"/>
  <c r="D30" i="23"/>
  <c r="D30" i="22"/>
  <c r="D30" i="21"/>
  <c r="D30" i="10"/>
  <c r="D30" i="20"/>
  <c r="D30" i="15"/>
  <c r="D30" i="18"/>
  <c r="D31" i="47"/>
</calcChain>
</file>

<file path=xl/sharedStrings.xml><?xml version="1.0" encoding="utf-8"?>
<sst xmlns="http://schemas.openxmlformats.org/spreadsheetml/2006/main" count="2068" uniqueCount="96">
  <si>
    <t>Отчёт о фактических затратах на содержание</t>
  </si>
  <si>
    <t>и текущий ремонт общего имущества</t>
  </si>
  <si>
    <t>Адрес</t>
  </si>
  <si>
    <t>За период</t>
  </si>
  <si>
    <t>Управляющая компания</t>
  </si>
  <si>
    <t>№ п/п</t>
  </si>
  <si>
    <t>Статьи затрат</t>
  </si>
  <si>
    <t>Содержание и текущий ремонт общего имущества</t>
  </si>
  <si>
    <t>Содержание и ремонт конструктивных элементов жилых зданий</t>
  </si>
  <si>
    <t>Ремонт и обслуживание внутреннего инженерного оборудования</t>
  </si>
  <si>
    <t>Благоустройство и обеспечение санитарного состояния жилого фонда</t>
  </si>
  <si>
    <t>Аварийное обслуживание</t>
  </si>
  <si>
    <t>Вывоз твёрдых бытовых отходов</t>
  </si>
  <si>
    <t>Вывоз жидких бытовых отходов</t>
  </si>
  <si>
    <t>Дератизация и дезинфекция подвала</t>
  </si>
  <si>
    <t>Обслуживание вентиляционных каналов и дымоходов</t>
  </si>
  <si>
    <t>Услуги РИЦ (оплата за начисление коммун. платежей)</t>
  </si>
  <si>
    <t>Электроэнергия мест общего пользования</t>
  </si>
  <si>
    <t>Прочие</t>
  </si>
  <si>
    <t>Директор ООО"Вятка 5 "</t>
  </si>
  <si>
    <t>д.Б.Субботиха</t>
  </si>
  <si>
    <t>ул.Центральная д. 18.</t>
  </si>
  <si>
    <t>ООО " Вятка 5 "</t>
  </si>
  <si>
    <t>Сумма руб.</t>
  </si>
  <si>
    <t>ул.Центральная д. 20.</t>
  </si>
  <si>
    <t>С.А.Спицын</t>
  </si>
  <si>
    <t>Всего расходов на  содержание и текущий ремонт жилого дома</t>
  </si>
  <si>
    <t>Справочно:</t>
  </si>
  <si>
    <t>д.М.Субботиха</t>
  </si>
  <si>
    <t>ул.Язёвочная д. 10.</t>
  </si>
  <si>
    <t>ул.Центральная д. 22.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</si>
  <si>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</si>
  <si>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Обслуживание внутригазового оборудования.</t>
  </si>
  <si>
    <t>Общехозяйственные расходы.</t>
  </si>
  <si>
    <t>Рентабельность (включая налоги)*</t>
  </si>
  <si>
    <t>в том числе просроченная задолженность за жилищно коммунальные услуги.</t>
  </si>
  <si>
    <t>ул.Клубный д. 3.</t>
  </si>
  <si>
    <t>ул.Кооперативная  д. 5 в.</t>
  </si>
  <si>
    <t>ул.Кооперативная  д. 8 а.</t>
  </si>
  <si>
    <t>ул.Кооперативная  д. 10 а.</t>
  </si>
  <si>
    <t>ул.Кооперативная  д. 15 .</t>
  </si>
  <si>
    <t>ул.Кооперативная  д. 17.</t>
  </si>
  <si>
    <t>ул.Кооперативная  д. 20.</t>
  </si>
  <si>
    <t>ул.Крестьянская д. 13 а.</t>
  </si>
  <si>
    <t>ул.Лукинская  д. 8.</t>
  </si>
  <si>
    <t>ул.Лукинская  д. 9.</t>
  </si>
  <si>
    <t>ул.Центральная д. 14.</t>
  </si>
  <si>
    <t>Текущий ремонт жилого фонда (Акт о приёмке выполненных работ) сметы</t>
  </si>
  <si>
    <t>ул.Нижнепольская д. 1.</t>
  </si>
  <si>
    <t>ул.Нижнепольская д. 18 - а.</t>
  </si>
  <si>
    <t>пер. Новый д. 1.</t>
  </si>
  <si>
    <t>пер. Новый д. 2.</t>
  </si>
  <si>
    <t>пер. Новый д. 3.</t>
  </si>
  <si>
    <t>пер. Новый д. 5.</t>
  </si>
  <si>
    <t>пер. Новый д. 6.</t>
  </si>
  <si>
    <t>пер. Новый д. 7.</t>
  </si>
  <si>
    <t>пер. Новый д. 9.</t>
  </si>
  <si>
    <t>пер. Новый д. 11.</t>
  </si>
  <si>
    <t>пер. Новый д. 13.</t>
  </si>
  <si>
    <t>пер. Новый д. 15.</t>
  </si>
  <si>
    <t>пер. Новый д. 16.</t>
  </si>
  <si>
    <t>пер. Новый д. 18.</t>
  </si>
  <si>
    <t>пер. Новый д. 18 а.</t>
  </si>
  <si>
    <t>пер. Полевой  д. 3.</t>
  </si>
  <si>
    <t>ул. Речная  д. 2 а.</t>
  </si>
  <si>
    <t>ул.Центральная д. 11.</t>
  </si>
  <si>
    <t>ул.Центральная д. 11 а.</t>
  </si>
  <si>
    <t>ул.Центральная д. 12.</t>
  </si>
  <si>
    <t>ул.Центральная д. 13.</t>
  </si>
  <si>
    <t>ул.Центральная д. 15.</t>
  </si>
  <si>
    <t>ул.Центральная д. 16.</t>
  </si>
  <si>
    <t>ул.Центральная д. 17.</t>
  </si>
  <si>
    <t>ул.Центральная д. 19.</t>
  </si>
  <si>
    <t>ул.Центральная д. 21.</t>
  </si>
  <si>
    <t>ул.Центральная д. 24.</t>
  </si>
  <si>
    <t>ул.Центральная д. 23.</t>
  </si>
  <si>
    <t>ул.Центральная д. 12 а.</t>
  </si>
  <si>
    <t>ул.Центральная д. 32 а.</t>
  </si>
  <si>
    <t>ул.Центральная д. 38.</t>
  </si>
  <si>
    <t>ул.Центральная д. 43 а.</t>
  </si>
  <si>
    <t>ул.Школьная д. 27 а.</t>
  </si>
  <si>
    <t>ул.Школьная д. 29 .</t>
  </si>
  <si>
    <t>ул.Школьная д. 12 .</t>
  </si>
  <si>
    <t>ул.Язёвочная д. 5 .</t>
  </si>
  <si>
    <t>ул.Язёвочная д. 14.</t>
  </si>
  <si>
    <t>ул.Нижнепольская д. 1-а.</t>
  </si>
  <si>
    <t>Управляющая компания:</t>
  </si>
  <si>
    <t>с 1. 01.20114г. - 31.12.2014г.</t>
  </si>
  <si>
    <t>с 1. 01.2014г. - 31.12.2014г.</t>
  </si>
  <si>
    <t>Начислено собственникам и нанимателям жилых помещений всего за  2014 год.</t>
  </si>
  <si>
    <t>Начислено средств за электроэнергию в 2014 году.</t>
  </si>
  <si>
    <t>Средства перешедшие с 2013 года (+ остаток ;-перерасход)</t>
  </si>
  <si>
    <t>Всего средств направленных на содержание и ремонт жилого фонда за  2014 год    (стр.17+стр.18+стр 19.)</t>
  </si>
  <si>
    <t>Остаток  средств за минусом расходов  в 2014 года.   (с минусом    перерасход) стр.20-стр.16 .</t>
  </si>
  <si>
    <t xml:space="preserve"> Задолженность за жилищно коммунальные  услуги (включая содержание и ремонт жилого фонда, отопление,воду,канализацию,электроэнергию)на 1 января 2015 года.                              </t>
  </si>
  <si>
    <t>Прочие поступления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</si>
</sst>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vertical="center"/>
    </xf>
    <xf numFmtId="2" fontId="0" fillId="0" borderId="1" xfId="0" applyNumberFormat="1" applyBorder="1" applyAlignment="1">
      <alignment horizontal="left" indent="5"/>
    </xf>
    <xf numFmtId="0" fontId="0" fillId="0" borderId="0" xfId="0" applyBorder="1"/>
    <xf numFmtId="0" fontId="0" fillId="0" borderId="1" xfId="0" applyBorder="1" applyAlignment="1">
      <alignment vertical="top" wrapText="1"/>
    </xf>
    <xf numFmtId="0" fontId="0" fillId="0" borderId="0" xfId="0" applyFill="1" applyBorder="1"/>
    <xf numFmtId="0" fontId="0" fillId="0" borderId="0" xfId="0" applyAlignment="1">
      <alignment horizontal="right" inden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left" indent="5"/>
    </xf>
    <xf numFmtId="0" fontId="0" fillId="0" borderId="1" xfId="0" applyFill="1" applyBorder="1" applyAlignment="1">
      <alignment horizontal="left" indent="5"/>
    </xf>
    <xf numFmtId="2" fontId="0" fillId="0" borderId="1" xfId="0" applyNumberFormat="1" applyFill="1" applyBorder="1" applyAlignment="1">
      <alignment horizontal="left" indent="5"/>
    </xf>
    <xf numFmtId="0" fontId="0" fillId="0" borderId="1" xfId="0" applyFont="1" applyFill="1" applyBorder="1" applyAlignment="1">
      <alignment horizontal="left" indent="5"/>
    </xf>
    <xf numFmtId="0" fontId="1" fillId="0" borderId="1" xfId="0" applyFont="1" applyFill="1" applyBorder="1" applyAlignment="1">
      <alignment horizontal="left" indent="5"/>
    </xf>
    <xf numFmtId="2" fontId="1" fillId="0" borderId="1" xfId="0" applyNumberFormat="1" applyFont="1" applyFill="1" applyBorder="1" applyAlignment="1">
      <alignment horizontal="left" indent="5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6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indent="6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indent="1"/>
    </xf>
    <xf numFmtId="0" fontId="0" fillId="2" borderId="1" xfId="0" applyFill="1" applyBorder="1" applyAlignment="1">
      <alignment horizontal="left" indent="5"/>
    </xf>
    <xf numFmtId="2" fontId="0" fillId="2" borderId="1" xfId="0" applyNumberFormat="1" applyFill="1" applyBorder="1" applyAlignment="1">
      <alignment horizontal="left" indent="5"/>
    </xf>
    <xf numFmtId="0" fontId="0" fillId="2" borderId="1" xfId="0" applyFont="1" applyFill="1" applyBorder="1" applyAlignment="1">
      <alignment horizontal="left" indent="5"/>
    </xf>
    <xf numFmtId="2" fontId="1" fillId="2" borderId="1" xfId="0" applyNumberFormat="1" applyFont="1" applyFill="1" applyBorder="1" applyAlignment="1">
      <alignment horizontal="left" indent="5"/>
    </xf>
    <xf numFmtId="0" fontId="1" fillId="2" borderId="1" xfId="0" applyFont="1" applyFill="1" applyBorder="1" applyAlignment="1">
      <alignment horizontal="left" indent="5"/>
    </xf>
    <xf numFmtId="0" fontId="0" fillId="2" borderId="1" xfId="0" applyFill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39"/>
  <sheetViews>
    <sheetView topLeftCell="A25" workbookViewId="0">
      <selection activeCell="D36" sqref="D36"/>
    </sheetView>
  </sheetViews>
  <sheetFormatPr defaultRowHeight="15"/>
  <cols>
    <col min="1" max="1" width="3.28515625" customWidth="1"/>
    <col min="2" max="2" width="5.5703125" customWidth="1"/>
    <col min="3" max="3" width="66.42578125" customWidth="1"/>
    <col min="4" max="4" width="24.140625" customWidth="1"/>
  </cols>
  <sheetData>
    <row r="1" spans="2:4">
      <c r="B1" s="7" t="s">
        <v>0</v>
      </c>
    </row>
    <row r="2" spans="2:4">
      <c r="B2" s="7" t="s">
        <v>1</v>
      </c>
    </row>
    <row r="3" spans="2:4">
      <c r="C3" s="2" t="s">
        <v>2</v>
      </c>
      <c r="D3" s="4" t="s">
        <v>20</v>
      </c>
    </row>
    <row r="4" spans="2:4">
      <c r="C4" s="2"/>
      <c r="D4" s="4" t="s">
        <v>36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28.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/>
    </row>
    <row r="12" spans="2:4">
      <c r="B12" s="4">
        <v>3</v>
      </c>
      <c r="C12" s="1" t="s">
        <v>9</v>
      </c>
      <c r="D12" s="21"/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/>
    </row>
    <row r="20" spans="2:4">
      <c r="B20" s="4">
        <v>11</v>
      </c>
      <c r="C20" s="1" t="s">
        <v>17</v>
      </c>
      <c r="D20" s="21">
        <v>7309.44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160.16</v>
      </c>
    </row>
    <row r="23" spans="2:4">
      <c r="B23" s="4">
        <v>14</v>
      </c>
      <c r="C23" s="1" t="s">
        <v>33</v>
      </c>
      <c r="D23" s="21">
        <v>0</v>
      </c>
    </row>
    <row r="24" spans="2:4">
      <c r="B24" s="4">
        <v>15</v>
      </c>
      <c r="C24" s="1" t="s">
        <v>34</v>
      </c>
      <c r="D24" s="23"/>
    </row>
    <row r="25" spans="2:4">
      <c r="B25" s="4">
        <v>16</v>
      </c>
      <c r="C25" s="6" t="s">
        <v>26</v>
      </c>
      <c r="D25" s="25">
        <f>SUM(D10:D24)</f>
        <v>7469.5999999999995</v>
      </c>
    </row>
    <row r="26" spans="2:4" ht="30">
      <c r="B26" s="4">
        <v>17</v>
      </c>
      <c r="C26" s="14" t="s">
        <v>89</v>
      </c>
      <c r="D26" s="21"/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/>
    </row>
    <row r="29" spans="2:4" ht="30">
      <c r="B29" s="4">
        <v>20</v>
      </c>
      <c r="C29" s="15" t="s">
        <v>92</v>
      </c>
      <c r="D29" s="25">
        <f>SUM(D26:D28)</f>
        <v>0</v>
      </c>
    </row>
    <row r="30" spans="2:4" ht="30">
      <c r="B30" s="4">
        <v>21</v>
      </c>
      <c r="C30" s="15" t="s">
        <v>93</v>
      </c>
      <c r="D30" s="9">
        <f>D29-D25</f>
        <v>-7469.5999999999995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94021.39</v>
      </c>
    </row>
    <row r="35" spans="2:4" ht="30">
      <c r="B35" s="4">
        <v>23</v>
      </c>
      <c r="C35" s="16" t="s">
        <v>35</v>
      </c>
      <c r="D35" s="21">
        <f>D34-349.96</f>
        <v>93671.43</v>
      </c>
    </row>
    <row r="36" spans="2:4">
      <c r="B36" s="17"/>
      <c r="C36" s="26"/>
      <c r="D36" s="27"/>
    </row>
    <row r="37" spans="2:4">
      <c r="B37" s="17"/>
      <c r="C37" s="10"/>
      <c r="D37" s="19"/>
    </row>
    <row r="38" spans="2:4">
      <c r="C38" s="12"/>
      <c r="D38" s="10"/>
    </row>
    <row r="39" spans="2:4">
      <c r="C39" t="s">
        <v>19</v>
      </c>
      <c r="D39" t="s">
        <v>25</v>
      </c>
    </row>
  </sheetData>
  <printOptions horizontalCentered="1"/>
  <pageMargins left="0" right="0" top="0" bottom="0" header="0" footer="0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I39"/>
  <sheetViews>
    <sheetView topLeftCell="A25" workbookViewId="0">
      <selection activeCell="D36" sqref="D36"/>
    </sheetView>
  </sheetViews>
  <sheetFormatPr defaultRowHeight="15"/>
  <cols>
    <col min="1" max="1" width="3.5703125" customWidth="1"/>
    <col min="2" max="2" width="5.140625" customWidth="1"/>
    <col min="3" max="3" width="64.7109375" customWidth="1"/>
    <col min="4" max="4" width="23.85546875" customWidth="1"/>
  </cols>
  <sheetData>
    <row r="1" spans="2:9">
      <c r="B1" s="40" t="s">
        <v>0</v>
      </c>
      <c r="C1" s="40"/>
    </row>
    <row r="2" spans="2:9">
      <c r="B2" s="40" t="s">
        <v>1</v>
      </c>
      <c r="C2" s="40"/>
    </row>
    <row r="3" spans="2:9">
      <c r="C3" s="2" t="s">
        <v>2</v>
      </c>
      <c r="D3" s="4" t="s">
        <v>28</v>
      </c>
    </row>
    <row r="4" spans="2:9">
      <c r="C4" s="2"/>
      <c r="D4" s="4" t="s">
        <v>45</v>
      </c>
    </row>
    <row r="5" spans="2:9">
      <c r="C5" s="2" t="s">
        <v>3</v>
      </c>
      <c r="D5" s="1" t="s">
        <v>87</v>
      </c>
    </row>
    <row r="6" spans="2:9">
      <c r="C6" s="2" t="s">
        <v>4</v>
      </c>
      <c r="D6" s="4" t="s">
        <v>22</v>
      </c>
    </row>
    <row r="8" spans="2:9" ht="27.75" customHeight="1">
      <c r="B8" s="3" t="s">
        <v>5</v>
      </c>
      <c r="C8" s="8" t="s">
        <v>6</v>
      </c>
      <c r="D8" s="5" t="s">
        <v>23</v>
      </c>
    </row>
    <row r="9" spans="2:9">
      <c r="B9" s="4"/>
      <c r="C9" s="6" t="s">
        <v>7</v>
      </c>
      <c r="D9" s="39"/>
    </row>
    <row r="10" spans="2:9" ht="30">
      <c r="B10" s="4">
        <v>1</v>
      </c>
      <c r="C10" s="14" t="s">
        <v>47</v>
      </c>
      <c r="D10" s="34"/>
    </row>
    <row r="11" spans="2:9">
      <c r="B11" s="4">
        <v>2</v>
      </c>
      <c r="C11" s="1" t="s">
        <v>8</v>
      </c>
      <c r="D11" s="34">
        <v>44.93</v>
      </c>
      <c r="I11" t="s">
        <v>31</v>
      </c>
    </row>
    <row r="12" spans="2:9">
      <c r="B12" s="4">
        <v>3</v>
      </c>
      <c r="C12" s="1" t="s">
        <v>9</v>
      </c>
      <c r="D12" s="34">
        <v>177.31</v>
      </c>
    </row>
    <row r="13" spans="2:9">
      <c r="B13" s="4">
        <v>4</v>
      </c>
      <c r="C13" s="1" t="s">
        <v>10</v>
      </c>
      <c r="D13" s="34"/>
    </row>
    <row r="14" spans="2:9">
      <c r="B14" s="4">
        <v>5</v>
      </c>
      <c r="C14" s="1" t="s">
        <v>11</v>
      </c>
      <c r="D14" s="34"/>
    </row>
    <row r="15" spans="2:9">
      <c r="B15" s="4">
        <v>6</v>
      </c>
      <c r="C15" s="1" t="s">
        <v>12</v>
      </c>
      <c r="D15" s="35"/>
    </row>
    <row r="16" spans="2:9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/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551.25</v>
      </c>
    </row>
    <row r="20" spans="2:4">
      <c r="B20" s="4">
        <v>11</v>
      </c>
      <c r="C20" s="1" t="s">
        <v>17</v>
      </c>
      <c r="D20" s="34"/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34.32</v>
      </c>
    </row>
    <row r="23" spans="2:4">
      <c r="B23" s="4">
        <v>14</v>
      </c>
      <c r="C23" s="1" t="s">
        <v>33</v>
      </c>
      <c r="D23" s="34">
        <v>3865.67</v>
      </c>
    </row>
    <row r="24" spans="2:4">
      <c r="B24" s="4">
        <v>15</v>
      </c>
      <c r="C24" s="1" t="s">
        <v>34</v>
      </c>
      <c r="D24" s="36">
        <v>748.33</v>
      </c>
    </row>
    <row r="25" spans="2:4">
      <c r="B25" s="4">
        <v>16</v>
      </c>
      <c r="C25" s="6" t="s">
        <v>26</v>
      </c>
      <c r="D25" s="37">
        <f>SUM(D10:D24)</f>
        <v>5421.81</v>
      </c>
    </row>
    <row r="26" spans="2:4" ht="30">
      <c r="B26" s="4">
        <v>17</v>
      </c>
      <c r="C26" s="14" t="s">
        <v>89</v>
      </c>
      <c r="D26" s="34">
        <v>15937.2</v>
      </c>
    </row>
    <row r="27" spans="2:4">
      <c r="B27" s="4">
        <v>18</v>
      </c>
      <c r="C27" s="1" t="s">
        <v>90</v>
      </c>
      <c r="D27" s="34"/>
    </row>
    <row r="28" spans="2:4">
      <c r="B28" s="4">
        <v>19</v>
      </c>
      <c r="C28" s="15" t="s">
        <v>91</v>
      </c>
      <c r="D28" s="38">
        <v>46314.89</v>
      </c>
    </row>
    <row r="29" spans="2:4" ht="30">
      <c r="B29" s="4">
        <v>20</v>
      </c>
      <c r="C29" s="15" t="s">
        <v>92</v>
      </c>
      <c r="D29" s="37">
        <f>SUM(D26:D28)</f>
        <v>62252.09</v>
      </c>
    </row>
    <row r="30" spans="2:4" ht="30">
      <c r="B30" s="4">
        <v>21</v>
      </c>
      <c r="C30" s="15" t="s">
        <v>93</v>
      </c>
      <c r="D30" s="35">
        <f>D29-D25</f>
        <v>56830.28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45" customHeight="1">
      <c r="B34" s="4">
        <v>22</v>
      </c>
      <c r="C34" s="11" t="s">
        <v>94</v>
      </c>
      <c r="D34" s="21">
        <v>2068.11</v>
      </c>
    </row>
    <row r="35" spans="2:4" ht="30">
      <c r="B35" s="4">
        <v>23</v>
      </c>
      <c r="C35" s="16" t="s">
        <v>35</v>
      </c>
      <c r="D35" s="21">
        <f>D34-2072.49</f>
        <v>-4.3799999999996544</v>
      </c>
    </row>
    <row r="36" spans="2:4">
      <c r="B36" s="17"/>
      <c r="C36" s="26"/>
      <c r="D36" s="27"/>
    </row>
    <row r="37" spans="2:4">
      <c r="B37" s="17"/>
      <c r="C37" s="10"/>
      <c r="D37" s="19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D40"/>
  <sheetViews>
    <sheetView topLeftCell="A11" workbookViewId="0">
      <selection activeCell="D36" sqref="D36"/>
    </sheetView>
  </sheetViews>
  <sheetFormatPr defaultRowHeight="15"/>
  <cols>
    <col min="1" max="1" width="4.28515625" customWidth="1"/>
    <col min="2" max="2" width="4.85546875" customWidth="1"/>
    <col min="3" max="3" width="64.7109375" customWidth="1"/>
    <col min="4" max="4" width="23.855468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85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25.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85.37</v>
      </c>
    </row>
    <row r="12" spans="2:4">
      <c r="B12" s="4">
        <v>3</v>
      </c>
      <c r="C12" s="1" t="s">
        <v>9</v>
      </c>
      <c r="D12" s="21">
        <v>336.85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396.7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3662</v>
      </c>
    </row>
    <row r="24" spans="2:4">
      <c r="B24" s="4">
        <v>15</v>
      </c>
      <c r="C24" s="1" t="s">
        <v>34</v>
      </c>
      <c r="D24" s="23">
        <v>698.83</v>
      </c>
    </row>
    <row r="25" spans="2:4">
      <c r="B25" s="4">
        <v>16</v>
      </c>
      <c r="C25" s="6" t="s">
        <v>26</v>
      </c>
      <c r="D25" s="37">
        <f>SUM(D10:D24)</f>
        <v>5214.07</v>
      </c>
    </row>
    <row r="26" spans="2:4" ht="30">
      <c r="B26" s="4">
        <v>17</v>
      </c>
      <c r="C26" s="14" t="s">
        <v>89</v>
      </c>
      <c r="D26" s="21">
        <v>15097.56</v>
      </c>
    </row>
    <row r="27" spans="2:4">
      <c r="B27" s="4">
        <v>18</v>
      </c>
      <c r="C27" s="1" t="s">
        <v>90</v>
      </c>
      <c r="D27" s="21">
        <v>0</v>
      </c>
    </row>
    <row r="28" spans="2:4">
      <c r="B28" s="4">
        <v>19</v>
      </c>
      <c r="C28" s="15" t="s">
        <v>91</v>
      </c>
      <c r="D28" s="24">
        <v>31512.63</v>
      </c>
    </row>
    <row r="29" spans="2:4" ht="30">
      <c r="B29" s="4">
        <v>20</v>
      </c>
      <c r="C29" s="15" t="s">
        <v>92</v>
      </c>
      <c r="D29" s="25">
        <f>SUM(D26:D28)</f>
        <v>46610.19</v>
      </c>
    </row>
    <row r="30" spans="2:4" ht="30">
      <c r="B30" s="4">
        <v>21</v>
      </c>
      <c r="C30" s="15" t="s">
        <v>93</v>
      </c>
      <c r="D30" s="9">
        <f>D29-D25</f>
        <v>41396.120000000003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44.25" customHeight="1">
      <c r="B34" s="4">
        <v>22</v>
      </c>
      <c r="C34" s="11" t="s">
        <v>94</v>
      </c>
      <c r="D34" s="21">
        <v>9203.07</v>
      </c>
    </row>
    <row r="35" spans="2:4" ht="30">
      <c r="B35" s="4">
        <v>23</v>
      </c>
      <c r="C35" s="16" t="s">
        <v>35</v>
      </c>
      <c r="D35" s="21">
        <f>D34-1611.1</f>
        <v>7591.9699999999993</v>
      </c>
    </row>
    <row r="36" spans="2:4">
      <c r="B36" s="17"/>
      <c r="C36" s="31"/>
      <c r="D36" s="27"/>
    </row>
    <row r="37" spans="2:4">
      <c r="B37" s="17"/>
      <c r="C37" s="31"/>
      <c r="D37" s="27"/>
    </row>
    <row r="38" spans="2:4">
      <c r="B38" s="17"/>
      <c r="C38" s="31"/>
      <c r="D38" s="27"/>
    </row>
    <row r="39" spans="2:4">
      <c r="C39" s="12"/>
      <c r="D39" s="10"/>
    </row>
    <row r="40" spans="2:4">
      <c r="C40" t="s">
        <v>19</v>
      </c>
      <c r="D40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D39"/>
  <sheetViews>
    <sheetView topLeftCell="A19" workbookViewId="0">
      <selection activeCell="D36" sqref="D36"/>
    </sheetView>
  </sheetViews>
  <sheetFormatPr defaultRowHeight="15"/>
  <cols>
    <col min="1" max="1" width="4.7109375" customWidth="1"/>
    <col min="2" max="2" width="5.140625" customWidth="1"/>
    <col min="3" max="3" width="64.42578125" customWidth="1"/>
    <col min="4" max="4" width="25.28515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49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28.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>
        <v>4775.62</v>
      </c>
    </row>
    <row r="11" spans="2:4">
      <c r="B11" s="4">
        <v>2</v>
      </c>
      <c r="C11" s="1" t="s">
        <v>8</v>
      </c>
      <c r="D11" s="21">
        <v>6002.4</v>
      </c>
    </row>
    <row r="12" spans="2:4">
      <c r="B12" s="4">
        <v>3</v>
      </c>
      <c r="C12" s="1" t="s">
        <v>9</v>
      </c>
      <c r="D12" s="21">
        <v>139.76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417.04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3047.01</v>
      </c>
    </row>
    <row r="24" spans="2:4">
      <c r="B24" s="4">
        <v>15</v>
      </c>
      <c r="C24" s="1" t="s">
        <v>34</v>
      </c>
      <c r="D24" s="23">
        <v>78.290000000000006</v>
      </c>
    </row>
    <row r="25" spans="2:4">
      <c r="B25" s="4">
        <v>16</v>
      </c>
      <c r="C25" s="6" t="s">
        <v>26</v>
      </c>
      <c r="D25" s="25">
        <f>SUM(D10:D24)</f>
        <v>14494.440000000002</v>
      </c>
    </row>
    <row r="26" spans="2:4" ht="30">
      <c r="B26" s="4">
        <v>17</v>
      </c>
      <c r="C26" s="14" t="s">
        <v>89</v>
      </c>
      <c r="D26" s="21">
        <v>12561.96</v>
      </c>
    </row>
    <row r="27" spans="2:4">
      <c r="B27" s="4">
        <v>18</v>
      </c>
      <c r="C27" s="1" t="s">
        <v>90</v>
      </c>
      <c r="D27" s="21">
        <v>0</v>
      </c>
    </row>
    <row r="28" spans="2:4">
      <c r="B28" s="4">
        <v>19</v>
      </c>
      <c r="C28" s="15" t="s">
        <v>91</v>
      </c>
      <c r="D28" s="24">
        <v>15323.26</v>
      </c>
    </row>
    <row r="29" spans="2:4" ht="30">
      <c r="B29" s="4">
        <v>20</v>
      </c>
      <c r="C29" s="15" t="s">
        <v>92</v>
      </c>
      <c r="D29" s="25">
        <f>SUM(D26:D28)</f>
        <v>27885.22</v>
      </c>
    </row>
    <row r="30" spans="2:4" ht="30">
      <c r="B30" s="4">
        <v>21</v>
      </c>
      <c r="C30" s="15" t="s">
        <v>93</v>
      </c>
      <c r="D30" s="9">
        <f>D29-D25</f>
        <v>13390.779999999999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47.25" customHeight="1">
      <c r="B34" s="4">
        <v>22</v>
      </c>
      <c r="C34" s="11" t="s">
        <v>94</v>
      </c>
      <c r="D34" s="21">
        <v>2530.4899999999998</v>
      </c>
    </row>
    <row r="35" spans="2:4" ht="30">
      <c r="B35" s="4">
        <v>23</v>
      </c>
      <c r="C35" s="16" t="s">
        <v>35</v>
      </c>
      <c r="D35" s="21">
        <f>D34-1633.58</f>
        <v>896.90999999999985</v>
      </c>
    </row>
    <row r="36" spans="2:4">
      <c r="B36" s="17"/>
      <c r="C36" s="31"/>
      <c r="D36" s="27"/>
    </row>
    <row r="37" spans="2:4">
      <c r="B37" s="17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D39"/>
  <sheetViews>
    <sheetView topLeftCell="A20" workbookViewId="0">
      <selection activeCell="D36" sqref="D36"/>
    </sheetView>
  </sheetViews>
  <sheetFormatPr defaultRowHeight="15"/>
  <cols>
    <col min="1" max="1" width="2.42578125" customWidth="1"/>
    <col min="2" max="2" width="5.42578125" customWidth="1"/>
    <col min="3" max="3" width="64.42578125" customWidth="1"/>
    <col min="4" max="4" width="23.855468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48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30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39"/>
    </row>
    <row r="10" spans="2:4" ht="30">
      <c r="B10" s="4">
        <v>1</v>
      </c>
      <c r="C10" s="14" t="s">
        <v>47</v>
      </c>
      <c r="D10" s="34">
        <v>2025.34</v>
      </c>
    </row>
    <row r="11" spans="2:4">
      <c r="B11" s="4">
        <v>2</v>
      </c>
      <c r="C11" s="1" t="s">
        <v>8</v>
      </c>
      <c r="D11" s="34">
        <v>1768.08</v>
      </c>
    </row>
    <row r="12" spans="2:4">
      <c r="B12" s="4">
        <v>3</v>
      </c>
      <c r="C12" s="1" t="s">
        <v>9</v>
      </c>
      <c r="D12" s="34"/>
    </row>
    <row r="13" spans="2:4">
      <c r="B13" s="4">
        <v>4</v>
      </c>
      <c r="C13" s="1" t="s">
        <v>10</v>
      </c>
      <c r="D13" s="34"/>
    </row>
    <row r="14" spans="2:4">
      <c r="B14" s="4">
        <v>5</v>
      </c>
      <c r="C14" s="1" t="s">
        <v>11</v>
      </c>
      <c r="D14" s="34"/>
    </row>
    <row r="15" spans="2:4">
      <c r="B15" s="4">
        <v>6</v>
      </c>
      <c r="C15" s="1" t="s">
        <v>12</v>
      </c>
      <c r="D15" s="35"/>
    </row>
    <row r="16" spans="2:4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/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336.8</v>
      </c>
    </row>
    <row r="20" spans="2:4">
      <c r="B20" s="4">
        <v>11</v>
      </c>
      <c r="C20" s="1" t="s">
        <v>17</v>
      </c>
      <c r="D20" s="34"/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34.32</v>
      </c>
    </row>
    <row r="23" spans="2:4">
      <c r="B23" s="4">
        <v>14</v>
      </c>
      <c r="C23" s="1" t="s">
        <v>33</v>
      </c>
      <c r="D23" s="34">
        <v>3681.97</v>
      </c>
    </row>
    <row r="24" spans="2:4">
      <c r="B24" s="4">
        <v>15</v>
      </c>
      <c r="C24" s="1" t="s">
        <v>34</v>
      </c>
      <c r="D24" s="36">
        <v>542.21</v>
      </c>
    </row>
    <row r="25" spans="2:4">
      <c r="B25" s="4">
        <v>16</v>
      </c>
      <c r="C25" s="6" t="s">
        <v>26</v>
      </c>
      <c r="D25" s="37">
        <f>SUM(D10:D24)</f>
        <v>8388.7200000000012</v>
      </c>
    </row>
    <row r="26" spans="2:4" ht="30">
      <c r="B26" s="4">
        <v>17</v>
      </c>
      <c r="C26" s="14" t="s">
        <v>89</v>
      </c>
      <c r="D26" s="34">
        <v>15179.88</v>
      </c>
    </row>
    <row r="27" spans="2:4">
      <c r="B27" s="4">
        <v>18</v>
      </c>
      <c r="C27" s="1" t="s">
        <v>90</v>
      </c>
      <c r="D27" s="34"/>
    </row>
    <row r="28" spans="2:4">
      <c r="B28" s="4">
        <v>19</v>
      </c>
      <c r="C28" s="15" t="s">
        <v>91</v>
      </c>
      <c r="D28" s="38">
        <v>33515.26</v>
      </c>
    </row>
    <row r="29" spans="2:4" ht="30">
      <c r="B29" s="4">
        <v>20</v>
      </c>
      <c r="C29" s="15" t="s">
        <v>92</v>
      </c>
      <c r="D29" s="37">
        <f>SUM(D26:D28)</f>
        <v>48695.14</v>
      </c>
    </row>
    <row r="30" spans="2:4" ht="30">
      <c r="B30" s="4">
        <v>21</v>
      </c>
      <c r="C30" s="15" t="s">
        <v>93</v>
      </c>
      <c r="D30" s="35">
        <f>D29-D25</f>
        <v>40306.42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45" customHeight="1">
      <c r="B34" s="4">
        <v>22</v>
      </c>
      <c r="C34" s="11" t="s">
        <v>94</v>
      </c>
      <c r="D34" s="21">
        <v>7989.87</v>
      </c>
    </row>
    <row r="35" spans="2:4" ht="30">
      <c r="B35" s="4">
        <v>23</v>
      </c>
      <c r="C35" s="16" t="s">
        <v>35</v>
      </c>
      <c r="D35" s="21">
        <f>D34-1621.81</f>
        <v>6368.0599999999995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D39"/>
  <sheetViews>
    <sheetView topLeftCell="A21" workbookViewId="0">
      <selection activeCell="E44" sqref="E44"/>
    </sheetView>
  </sheetViews>
  <sheetFormatPr defaultRowHeight="15"/>
  <cols>
    <col min="1" max="1" width="3.5703125" customWidth="1"/>
    <col min="2" max="2" width="5" customWidth="1"/>
    <col min="3" max="3" width="65" customWidth="1"/>
    <col min="4" max="4" width="24.140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50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25.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34"/>
    </row>
    <row r="11" spans="2:4">
      <c r="B11" s="4">
        <v>2</v>
      </c>
      <c r="C11" s="1" t="s">
        <v>8</v>
      </c>
      <c r="D11" s="34">
        <v>44.56</v>
      </c>
    </row>
    <row r="12" spans="2:4">
      <c r="B12" s="4">
        <v>3</v>
      </c>
      <c r="C12" s="1" t="s">
        <v>9</v>
      </c>
      <c r="D12" s="34">
        <v>175.85</v>
      </c>
    </row>
    <row r="13" spans="2:4">
      <c r="B13" s="4">
        <v>4</v>
      </c>
      <c r="C13" s="1" t="s">
        <v>10</v>
      </c>
      <c r="D13" s="34"/>
    </row>
    <row r="14" spans="2:4">
      <c r="B14" s="4">
        <v>5</v>
      </c>
      <c r="C14" s="1" t="s">
        <v>11</v>
      </c>
      <c r="D14" s="34"/>
    </row>
    <row r="15" spans="2:4">
      <c r="B15" s="4">
        <v>6</v>
      </c>
      <c r="C15" s="1" t="s">
        <v>12</v>
      </c>
      <c r="D15" s="35">
        <f>1318.12+445.4</f>
        <v>1763.52</v>
      </c>
    </row>
    <row r="16" spans="2:4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/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239.51</v>
      </c>
    </row>
    <row r="20" spans="2:4">
      <c r="B20" s="4">
        <v>11</v>
      </c>
      <c r="C20" s="1" t="s">
        <v>17</v>
      </c>
      <c r="D20" s="34"/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34.32</v>
      </c>
    </row>
    <row r="23" spans="2:4">
      <c r="B23" s="4">
        <v>14</v>
      </c>
      <c r="C23" s="1" t="s">
        <v>33</v>
      </c>
      <c r="D23" s="34">
        <v>3833.72</v>
      </c>
    </row>
    <row r="24" spans="2:4">
      <c r="B24" s="4">
        <v>15</v>
      </c>
      <c r="C24" s="1" t="s">
        <v>34</v>
      </c>
      <c r="D24" s="36">
        <v>742.14</v>
      </c>
    </row>
    <row r="25" spans="2:4">
      <c r="B25" s="4">
        <v>16</v>
      </c>
      <c r="C25" s="6" t="s">
        <v>26</v>
      </c>
      <c r="D25" s="37">
        <f>SUM(D10:D24)</f>
        <v>6833.62</v>
      </c>
    </row>
    <row r="26" spans="2:4" ht="30">
      <c r="B26" s="4">
        <v>17</v>
      </c>
      <c r="C26" s="14" t="s">
        <v>89</v>
      </c>
      <c r="D26" s="34">
        <v>15805.44</v>
      </c>
    </row>
    <row r="27" spans="2:4">
      <c r="B27" s="4">
        <v>18</v>
      </c>
      <c r="C27" s="1" t="s">
        <v>90</v>
      </c>
      <c r="D27" s="34"/>
    </row>
    <row r="28" spans="2:4">
      <c r="B28" s="4">
        <v>19</v>
      </c>
      <c r="C28" s="15" t="s">
        <v>91</v>
      </c>
      <c r="D28" s="38">
        <v>36055.24</v>
      </c>
    </row>
    <row r="29" spans="2:4" ht="30">
      <c r="B29" s="4">
        <v>20</v>
      </c>
      <c r="C29" s="15" t="s">
        <v>92</v>
      </c>
      <c r="D29" s="37">
        <f>SUM(D26:D28)</f>
        <v>51860.68</v>
      </c>
    </row>
    <row r="30" spans="2:4" ht="30">
      <c r="B30" s="4">
        <v>21</v>
      </c>
      <c r="C30" s="15" t="s">
        <v>93</v>
      </c>
      <c r="D30" s="35">
        <f>D29-D25</f>
        <v>45027.06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18798.28</v>
      </c>
    </row>
    <row r="35" spans="2:4" ht="30">
      <c r="B35" s="4">
        <v>23</v>
      </c>
      <c r="C35" s="16" t="s">
        <v>35</v>
      </c>
      <c r="D35" s="21">
        <f>D34-1317.12</f>
        <v>17481.16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D39"/>
  <sheetViews>
    <sheetView topLeftCell="A20" workbookViewId="0">
      <selection activeCell="D35" sqref="D35"/>
    </sheetView>
  </sheetViews>
  <sheetFormatPr defaultRowHeight="15"/>
  <cols>
    <col min="1" max="1" width="3.140625" customWidth="1"/>
    <col min="2" max="2" width="5.5703125" customWidth="1"/>
    <col min="3" max="3" width="64.28515625" customWidth="1"/>
    <col min="4" max="4" width="24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51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29.2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39"/>
    </row>
    <row r="10" spans="2:4" ht="30">
      <c r="B10" s="4">
        <v>1</v>
      </c>
      <c r="C10" s="14" t="s">
        <v>47</v>
      </c>
      <c r="D10" s="34"/>
    </row>
    <row r="11" spans="2:4">
      <c r="B11" s="4">
        <v>2</v>
      </c>
      <c r="C11" s="1" t="s">
        <v>8</v>
      </c>
      <c r="D11" s="34">
        <v>23.95</v>
      </c>
    </row>
    <row r="12" spans="2:4">
      <c r="B12" s="4">
        <v>3</v>
      </c>
      <c r="C12" s="1" t="s">
        <v>9</v>
      </c>
      <c r="D12" s="34">
        <v>94.52</v>
      </c>
    </row>
    <row r="13" spans="2:4">
      <c r="B13" s="4">
        <v>4</v>
      </c>
      <c r="C13" s="1" t="s">
        <v>10</v>
      </c>
      <c r="D13" s="34"/>
    </row>
    <row r="14" spans="2:4">
      <c r="B14" s="4">
        <v>5</v>
      </c>
      <c r="C14" s="1" t="s">
        <v>11</v>
      </c>
      <c r="D14" s="34"/>
    </row>
    <row r="15" spans="2:4">
      <c r="B15" s="4">
        <v>6</v>
      </c>
      <c r="C15" s="1" t="s">
        <v>12</v>
      </c>
      <c r="D15" s="35"/>
    </row>
    <row r="16" spans="2:4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/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245.97</v>
      </c>
    </row>
    <row r="20" spans="2:4">
      <c r="B20" s="4">
        <v>11</v>
      </c>
      <c r="C20" s="1" t="s">
        <v>17</v>
      </c>
      <c r="D20" s="34"/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34.32</v>
      </c>
    </row>
    <row r="23" spans="2:4">
      <c r="B23" s="4">
        <v>14</v>
      </c>
      <c r="C23" s="1" t="s">
        <v>33</v>
      </c>
      <c r="D23" s="34">
        <v>2060.62</v>
      </c>
    </row>
    <row r="24" spans="2:4">
      <c r="B24" s="4">
        <v>15</v>
      </c>
      <c r="C24" s="1" t="s">
        <v>34</v>
      </c>
      <c r="D24" s="36">
        <v>398.9</v>
      </c>
    </row>
    <row r="25" spans="2:4">
      <c r="B25" s="4">
        <v>16</v>
      </c>
      <c r="C25" s="6" t="s">
        <v>26</v>
      </c>
      <c r="D25" s="37">
        <f>SUM(D10:D24)</f>
        <v>2858.28</v>
      </c>
    </row>
    <row r="26" spans="2:4" ht="30">
      <c r="B26" s="4">
        <v>17</v>
      </c>
      <c r="C26" s="14" t="s">
        <v>89</v>
      </c>
      <c r="D26" s="34">
        <v>8495.4</v>
      </c>
    </row>
    <row r="27" spans="2:4">
      <c r="B27" s="4">
        <v>18</v>
      </c>
      <c r="C27" s="1" t="s">
        <v>90</v>
      </c>
      <c r="D27" s="34"/>
    </row>
    <row r="28" spans="2:4">
      <c r="B28" s="4">
        <v>19</v>
      </c>
      <c r="C28" s="15" t="s">
        <v>91</v>
      </c>
      <c r="D28" s="38">
        <v>12141.93</v>
      </c>
    </row>
    <row r="29" spans="2:4" ht="30">
      <c r="B29" s="4">
        <v>20</v>
      </c>
      <c r="C29" s="15" t="s">
        <v>92</v>
      </c>
      <c r="D29" s="37">
        <f>SUM(D26:D28)</f>
        <v>20637.330000000002</v>
      </c>
    </row>
    <row r="30" spans="2:4" ht="30">
      <c r="B30" s="4">
        <v>21</v>
      </c>
      <c r="C30" s="15" t="s">
        <v>93</v>
      </c>
      <c r="D30" s="35">
        <f>D29-D25</f>
        <v>17779.050000000003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707.95</v>
      </c>
    </row>
    <row r="35" spans="2:4" ht="30">
      <c r="B35" s="4">
        <v>23</v>
      </c>
      <c r="C35" s="16" t="s">
        <v>35</v>
      </c>
      <c r="D35" s="21">
        <v>0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D39"/>
  <sheetViews>
    <sheetView topLeftCell="A16" workbookViewId="0">
      <selection activeCell="D35" sqref="D35"/>
    </sheetView>
  </sheetViews>
  <sheetFormatPr defaultRowHeight="15"/>
  <cols>
    <col min="1" max="1" width="3.7109375" customWidth="1"/>
    <col min="2" max="2" width="5.85546875" customWidth="1"/>
    <col min="3" max="3" width="64.28515625" customWidth="1"/>
    <col min="4" max="4" width="24.140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52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28.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31.52</v>
      </c>
    </row>
    <row r="12" spans="2:4">
      <c r="B12" s="4">
        <v>3</v>
      </c>
      <c r="C12" s="1" t="s">
        <v>9</v>
      </c>
      <c r="D12" s="21">
        <v>124.37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>
        <f>2965.77+776.47</f>
        <v>3742.24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340.14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2711.56</v>
      </c>
    </row>
    <row r="24" spans="2:4">
      <c r="B24" s="4">
        <v>15</v>
      </c>
      <c r="C24" s="1" t="s">
        <v>34</v>
      </c>
      <c r="D24" s="23">
        <v>524.91</v>
      </c>
    </row>
    <row r="25" spans="2:4">
      <c r="B25" s="4">
        <v>16</v>
      </c>
      <c r="C25" s="6" t="s">
        <v>26</v>
      </c>
      <c r="D25" s="25">
        <f>SUM(D10:D24)</f>
        <v>7509.0599999999995</v>
      </c>
    </row>
    <row r="26" spans="2:4" ht="30">
      <c r="B26" s="4">
        <v>17</v>
      </c>
      <c r="C26" s="14" t="s">
        <v>89</v>
      </c>
      <c r="D26" s="21">
        <v>11179.08</v>
      </c>
    </row>
    <row r="27" spans="2:4">
      <c r="B27" s="4">
        <v>18</v>
      </c>
      <c r="C27" s="1" t="s">
        <v>90</v>
      </c>
      <c r="D27" s="21">
        <v>0</v>
      </c>
    </row>
    <row r="28" spans="2:4">
      <c r="B28" s="4">
        <v>19</v>
      </c>
      <c r="C28" s="15" t="s">
        <v>91</v>
      </c>
      <c r="D28" s="24">
        <v>17986.96</v>
      </c>
    </row>
    <row r="29" spans="2:4" ht="30">
      <c r="B29" s="4">
        <v>20</v>
      </c>
      <c r="C29" s="15" t="s">
        <v>92</v>
      </c>
      <c r="D29" s="25">
        <f>SUM(D26:D28)</f>
        <v>29166.04</v>
      </c>
    </row>
    <row r="30" spans="2:4" ht="30">
      <c r="B30" s="4">
        <v>21</v>
      </c>
      <c r="C30" s="15" t="s">
        <v>93</v>
      </c>
      <c r="D30" s="9">
        <f>D29-D25</f>
        <v>21656.980000000003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45" customHeight="1">
      <c r="B34" s="4">
        <v>22</v>
      </c>
      <c r="C34" s="11" t="s">
        <v>94</v>
      </c>
      <c r="D34" s="21">
        <v>931.59</v>
      </c>
    </row>
    <row r="35" spans="2:4" ht="30">
      <c r="B35" s="4">
        <v>23</v>
      </c>
      <c r="C35" s="16" t="s">
        <v>35</v>
      </c>
      <c r="D35" s="21">
        <v>0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1:D39"/>
  <sheetViews>
    <sheetView topLeftCell="A28" workbookViewId="0">
      <selection activeCell="D35" sqref="D35"/>
    </sheetView>
  </sheetViews>
  <sheetFormatPr defaultRowHeight="15"/>
  <cols>
    <col min="1" max="1" width="4" customWidth="1"/>
    <col min="2" max="2" width="5.140625" customWidth="1"/>
    <col min="3" max="3" width="64.42578125" customWidth="1"/>
    <col min="4" max="4" width="23.71093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53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7.7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38.9</v>
      </c>
    </row>
    <row r="12" spans="2:4">
      <c r="B12" s="4">
        <v>3</v>
      </c>
      <c r="C12" s="1" t="s">
        <v>9</v>
      </c>
      <c r="D12" s="21">
        <v>153.5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>
        <f>2306.71+600.25</f>
        <v>2906.96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419.89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3346.52</v>
      </c>
    </row>
    <row r="24" spans="2:4">
      <c r="B24" s="4">
        <v>15</v>
      </c>
      <c r="C24" s="1" t="s">
        <v>34</v>
      </c>
      <c r="D24" s="23">
        <v>647.83000000000004</v>
      </c>
    </row>
    <row r="25" spans="2:4">
      <c r="B25" s="4">
        <v>16</v>
      </c>
      <c r="C25" s="6" t="s">
        <v>26</v>
      </c>
      <c r="D25" s="25">
        <f>SUM(D10:D24)</f>
        <v>7547.92</v>
      </c>
    </row>
    <row r="26" spans="2:4" ht="30">
      <c r="B26" s="4">
        <v>17</v>
      </c>
      <c r="C26" s="14" t="s">
        <v>89</v>
      </c>
      <c r="D26" s="21">
        <v>13796.88</v>
      </c>
    </row>
    <row r="27" spans="2:4">
      <c r="B27" s="4">
        <v>18</v>
      </c>
      <c r="C27" s="1" t="s">
        <v>90</v>
      </c>
      <c r="D27" s="21">
        <v>0</v>
      </c>
    </row>
    <row r="28" spans="2:4">
      <c r="B28" s="4">
        <v>19</v>
      </c>
      <c r="C28" s="15" t="s">
        <v>91</v>
      </c>
      <c r="D28" s="24">
        <v>28270.18</v>
      </c>
    </row>
    <row r="29" spans="2:4" ht="30">
      <c r="B29" s="4">
        <v>20</v>
      </c>
      <c r="C29" s="15" t="s">
        <v>92</v>
      </c>
      <c r="D29" s="25">
        <f>SUM(D26:D28)</f>
        <v>42067.06</v>
      </c>
    </row>
    <row r="30" spans="2:4" ht="30">
      <c r="B30" s="4">
        <v>21</v>
      </c>
      <c r="C30" s="15" t="s">
        <v>93</v>
      </c>
      <c r="D30" s="9">
        <f>D29-D25</f>
        <v>34519.14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1149.74</v>
      </c>
    </row>
    <row r="35" spans="2:4" ht="30">
      <c r="B35" s="4">
        <v>23</v>
      </c>
      <c r="C35" s="16" t="s">
        <v>35</v>
      </c>
      <c r="D35" s="21">
        <v>0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1:D38"/>
  <sheetViews>
    <sheetView topLeftCell="A13" workbookViewId="0">
      <selection activeCell="D36" sqref="D36"/>
    </sheetView>
  </sheetViews>
  <sheetFormatPr defaultRowHeight="15"/>
  <cols>
    <col min="1" max="1" width="4.5703125" customWidth="1"/>
    <col min="2" max="2" width="5" customWidth="1"/>
    <col min="3" max="3" width="65.42578125" customWidth="1"/>
    <col min="4" max="4" width="23.855468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54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7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>
        <v>2119.5300000000002</v>
      </c>
    </row>
    <row r="11" spans="2:4">
      <c r="B11" s="4">
        <v>2</v>
      </c>
      <c r="C11" s="1" t="s">
        <v>8</v>
      </c>
      <c r="D11" s="21">
        <v>2256.87</v>
      </c>
    </row>
    <row r="12" spans="2:4">
      <c r="B12" s="4">
        <v>3</v>
      </c>
      <c r="C12" s="1" t="s">
        <v>9</v>
      </c>
      <c r="D12" s="21">
        <v>124.37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>
        <v>2306.71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285.64999999999998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51.48</v>
      </c>
    </row>
    <row r="23" spans="2:4">
      <c r="B23" s="4">
        <v>14</v>
      </c>
      <c r="C23" s="1" t="s">
        <v>33</v>
      </c>
      <c r="D23" s="21">
        <v>2711.56</v>
      </c>
    </row>
    <row r="24" spans="2:4">
      <c r="B24" s="4">
        <v>15</v>
      </c>
      <c r="C24" s="1" t="s">
        <v>34</v>
      </c>
      <c r="D24" s="23">
        <v>318.01</v>
      </c>
    </row>
    <row r="25" spans="2:4">
      <c r="B25" s="4">
        <v>16</v>
      </c>
      <c r="C25" s="6" t="s">
        <v>26</v>
      </c>
      <c r="D25" s="25">
        <f>SUM(D10:D24)</f>
        <v>10174.179999999998</v>
      </c>
    </row>
    <row r="26" spans="2:4" ht="30">
      <c r="B26" s="4">
        <v>17</v>
      </c>
      <c r="C26" s="14" t="s">
        <v>89</v>
      </c>
      <c r="D26" s="21">
        <v>11179.08</v>
      </c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>
        <v>19927.98</v>
      </c>
    </row>
    <row r="29" spans="2:4" ht="30">
      <c r="B29" s="4">
        <v>20</v>
      </c>
      <c r="C29" s="15" t="s">
        <v>92</v>
      </c>
      <c r="D29" s="25">
        <f>SUM(D26:D28)</f>
        <v>31107.059999999998</v>
      </c>
    </row>
    <row r="30" spans="2:4" ht="30">
      <c r="B30" s="4">
        <v>21</v>
      </c>
      <c r="C30" s="15" t="s">
        <v>93</v>
      </c>
      <c r="D30" s="9">
        <f>D29-D25</f>
        <v>20932.879999999997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5488.76</v>
      </c>
    </row>
    <row r="35" spans="2:4" ht="30">
      <c r="B35" s="4">
        <v>23</v>
      </c>
      <c r="C35" s="16" t="s">
        <v>35</v>
      </c>
      <c r="D35" s="21">
        <f>D34-1059.24</f>
        <v>4429.5200000000004</v>
      </c>
    </row>
    <row r="36" spans="2:4">
      <c r="B36" s="32"/>
      <c r="C36" s="31"/>
      <c r="D36" s="27"/>
    </row>
    <row r="37" spans="2:4">
      <c r="C37" s="12"/>
      <c r="D37" s="10"/>
    </row>
    <row r="38" spans="2:4">
      <c r="C38" t="s">
        <v>19</v>
      </c>
      <c r="D38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1:D39"/>
  <sheetViews>
    <sheetView topLeftCell="A22" workbookViewId="0">
      <selection activeCell="D36" sqref="D36"/>
    </sheetView>
  </sheetViews>
  <sheetFormatPr defaultRowHeight="15"/>
  <cols>
    <col min="1" max="1" width="3" customWidth="1"/>
    <col min="2" max="2" width="5.7109375" customWidth="1"/>
    <col min="3" max="3" width="65" customWidth="1"/>
    <col min="4" max="4" width="24.71093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55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30.7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>
        <v>2059.91</v>
      </c>
    </row>
    <row r="11" spans="2:4">
      <c r="B11" s="4">
        <v>2</v>
      </c>
      <c r="C11" s="1" t="s">
        <v>8</v>
      </c>
      <c r="D11" s="21">
        <v>1800.11</v>
      </c>
    </row>
    <row r="12" spans="2:4">
      <c r="B12" s="4">
        <v>3</v>
      </c>
      <c r="C12" s="1" t="s">
        <v>9</v>
      </c>
      <c r="D12" s="21">
        <v>126.39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>
        <v>2965.77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109.69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2755.48</v>
      </c>
    </row>
    <row r="24" spans="2:4">
      <c r="B24" s="4">
        <v>15</v>
      </c>
      <c r="C24" s="1" t="s">
        <v>34</v>
      </c>
      <c r="D24" s="23">
        <v>351.13</v>
      </c>
    </row>
    <row r="25" spans="2:4">
      <c r="B25" s="4">
        <v>16</v>
      </c>
      <c r="C25" s="6" t="s">
        <v>26</v>
      </c>
      <c r="D25" s="25">
        <f>SUM(D10:D24)</f>
        <v>10202.799999999997</v>
      </c>
    </row>
    <row r="26" spans="2:4" ht="30">
      <c r="B26" s="4">
        <v>17</v>
      </c>
      <c r="C26" s="14" t="s">
        <v>89</v>
      </c>
      <c r="D26" s="21">
        <v>11360.16</v>
      </c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>
        <v>9860.7999999999993</v>
      </c>
    </row>
    <row r="29" spans="2:4" ht="30">
      <c r="B29" s="4">
        <v>20</v>
      </c>
      <c r="C29" s="15" t="s">
        <v>92</v>
      </c>
      <c r="D29" s="25">
        <f>SUM(D26:D28)</f>
        <v>21220.959999999999</v>
      </c>
    </row>
    <row r="30" spans="2:4" ht="30">
      <c r="B30" s="4">
        <v>21</v>
      </c>
      <c r="C30" s="15" t="s">
        <v>93</v>
      </c>
      <c r="D30" s="9">
        <f>D29-D25</f>
        <v>11018.160000000002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18814</v>
      </c>
    </row>
    <row r="35" spans="2:4" ht="30">
      <c r="B35" s="4">
        <v>23</v>
      </c>
      <c r="C35" s="16" t="s">
        <v>35</v>
      </c>
      <c r="D35" s="21">
        <f>D34-1212.75</f>
        <v>17601.25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38"/>
  <sheetViews>
    <sheetView workbookViewId="0">
      <selection activeCell="D10" sqref="D10:D30"/>
    </sheetView>
  </sheetViews>
  <sheetFormatPr defaultRowHeight="15"/>
  <cols>
    <col min="1" max="1" width="3.28515625" customWidth="1"/>
    <col min="2" max="2" width="5.140625" customWidth="1"/>
    <col min="3" max="3" width="66" customWidth="1"/>
    <col min="4" max="4" width="24.71093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37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30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34">
        <v>2090.66</v>
      </c>
    </row>
    <row r="11" spans="2:4">
      <c r="B11" s="4">
        <v>2</v>
      </c>
      <c r="C11" s="1" t="s">
        <v>8</v>
      </c>
      <c r="D11" s="34">
        <v>2250.88</v>
      </c>
    </row>
    <row r="12" spans="2:4">
      <c r="B12" s="4">
        <v>3</v>
      </c>
      <c r="C12" s="1" t="s">
        <v>9</v>
      </c>
      <c r="D12" s="34">
        <v>100.74</v>
      </c>
    </row>
    <row r="13" spans="2:4">
      <c r="B13" s="4">
        <v>4</v>
      </c>
      <c r="C13" s="1" t="s">
        <v>10</v>
      </c>
      <c r="D13" s="34"/>
    </row>
    <row r="14" spans="2:4">
      <c r="B14" s="4">
        <v>5</v>
      </c>
      <c r="C14" s="1" t="s">
        <v>11</v>
      </c>
      <c r="D14" s="34"/>
    </row>
    <row r="15" spans="2:4">
      <c r="B15" s="4">
        <v>6</v>
      </c>
      <c r="C15" s="1" t="s">
        <v>12</v>
      </c>
      <c r="D15" s="35"/>
    </row>
    <row r="16" spans="2:4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/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325.69</v>
      </c>
    </row>
    <row r="20" spans="2:4">
      <c r="B20" s="4">
        <v>11</v>
      </c>
      <c r="C20" s="1" t="s">
        <v>17</v>
      </c>
      <c r="D20" s="34"/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17.16</v>
      </c>
    </row>
    <row r="23" spans="2:4">
      <c r="B23" s="4">
        <v>14</v>
      </c>
      <c r="C23" s="1" t="s">
        <v>33</v>
      </c>
      <c r="D23" s="34">
        <v>2196.4</v>
      </c>
    </row>
    <row r="24" spans="2:4">
      <c r="B24" s="4">
        <v>15</v>
      </c>
      <c r="C24" s="1" t="s">
        <v>34</v>
      </c>
      <c r="D24" s="36">
        <v>219.66</v>
      </c>
    </row>
    <row r="25" spans="2:4">
      <c r="B25" s="4">
        <v>16</v>
      </c>
      <c r="C25" s="6" t="s">
        <v>26</v>
      </c>
      <c r="D25" s="37">
        <f>SUM(D10:D24)</f>
        <v>7201.1899999999987</v>
      </c>
    </row>
    <row r="26" spans="2:4" ht="30">
      <c r="B26" s="4">
        <v>17</v>
      </c>
      <c r="C26" s="14" t="s">
        <v>89</v>
      </c>
      <c r="D26" s="34">
        <v>9055.2000000000007</v>
      </c>
    </row>
    <row r="27" spans="2:4">
      <c r="B27" s="4">
        <v>18</v>
      </c>
      <c r="C27" s="1" t="s">
        <v>90</v>
      </c>
      <c r="D27" s="34"/>
    </row>
    <row r="28" spans="2:4">
      <c r="B28" s="4">
        <v>19</v>
      </c>
      <c r="C28" s="15" t="s">
        <v>91</v>
      </c>
      <c r="D28" s="38">
        <v>12715.7</v>
      </c>
    </row>
    <row r="29" spans="2:4" ht="30">
      <c r="B29" s="4">
        <v>20</v>
      </c>
      <c r="C29" s="15" t="s">
        <v>92</v>
      </c>
      <c r="D29" s="37">
        <f>SUM(D26:D28)</f>
        <v>21770.9</v>
      </c>
    </row>
    <row r="30" spans="2:4" ht="30">
      <c r="B30" s="4">
        <v>21</v>
      </c>
      <c r="C30" s="15" t="s">
        <v>93</v>
      </c>
      <c r="D30" s="35">
        <f>D29-D25</f>
        <v>14569.710000000003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 ht="45" customHeight="1">
      <c r="B33" s="17"/>
      <c r="C33" s="18"/>
      <c r="D33" s="20"/>
    </row>
    <row r="34" spans="2:4" ht="60">
      <c r="B34" s="4">
        <v>22</v>
      </c>
      <c r="C34" s="11" t="s">
        <v>94</v>
      </c>
      <c r="D34" s="21">
        <v>1177.55</v>
      </c>
    </row>
    <row r="35" spans="2:4" ht="30">
      <c r="B35" s="4">
        <v>23</v>
      </c>
      <c r="C35" s="16" t="s">
        <v>35</v>
      </c>
      <c r="D35" s="21">
        <v>0</v>
      </c>
    </row>
    <row r="36" spans="2:4">
      <c r="B36" s="28"/>
      <c r="C36" s="29"/>
      <c r="D36" s="30"/>
    </row>
    <row r="37" spans="2:4">
      <c r="C37" s="12"/>
      <c r="D37" s="10"/>
    </row>
    <row r="38" spans="2:4">
      <c r="C38" t="s">
        <v>19</v>
      </c>
      <c r="D38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B1:D39"/>
  <sheetViews>
    <sheetView topLeftCell="A34" workbookViewId="0">
      <selection activeCell="D36" sqref="D36"/>
    </sheetView>
  </sheetViews>
  <sheetFormatPr defaultRowHeight="15"/>
  <cols>
    <col min="1" max="1" width="4.5703125" customWidth="1"/>
    <col min="2" max="2" width="5.5703125" customWidth="1"/>
    <col min="3" max="3" width="65.140625" customWidth="1"/>
    <col min="4" max="4" width="24.57031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56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7.7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39.92</v>
      </c>
    </row>
    <row r="12" spans="2:4">
      <c r="B12" s="4">
        <v>3</v>
      </c>
      <c r="C12" s="1" t="s">
        <v>9</v>
      </c>
      <c r="D12" s="21">
        <v>157.53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>
        <v>988.59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430.91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3434.37</v>
      </c>
    </row>
    <row r="24" spans="2:4">
      <c r="B24" s="4">
        <v>15</v>
      </c>
      <c r="C24" s="1" t="s">
        <v>34</v>
      </c>
      <c r="D24" s="23">
        <v>664.84</v>
      </c>
    </row>
    <row r="25" spans="2:4">
      <c r="B25" s="4">
        <v>16</v>
      </c>
      <c r="C25" s="6" t="s">
        <v>26</v>
      </c>
      <c r="D25" s="25">
        <f>SUM(D10:D24)</f>
        <v>5750.48</v>
      </c>
    </row>
    <row r="26" spans="2:4" ht="30">
      <c r="B26" s="4">
        <v>17</v>
      </c>
      <c r="C26" s="14" t="s">
        <v>89</v>
      </c>
      <c r="D26" s="21">
        <v>14159.04</v>
      </c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>
        <v>42875.63</v>
      </c>
    </row>
    <row r="29" spans="2:4" ht="30">
      <c r="B29" s="4">
        <v>20</v>
      </c>
      <c r="C29" s="15" t="s">
        <v>92</v>
      </c>
      <c r="D29" s="25">
        <f>SUM(D26:D28)</f>
        <v>57034.67</v>
      </c>
    </row>
    <row r="30" spans="2:4" ht="30">
      <c r="B30" s="4">
        <v>21</v>
      </c>
      <c r="C30" s="15" t="s">
        <v>93</v>
      </c>
      <c r="D30" s="9">
        <f>D29-D25</f>
        <v>51284.19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1483.68</v>
      </c>
    </row>
    <row r="35" spans="2:4" ht="30">
      <c r="B35" s="4">
        <v>23</v>
      </c>
      <c r="C35" s="16" t="s">
        <v>35</v>
      </c>
      <c r="D35" s="21">
        <f>D34-D34</f>
        <v>0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B1:D39"/>
  <sheetViews>
    <sheetView topLeftCell="A22" workbookViewId="0">
      <selection activeCell="F47" sqref="F47"/>
    </sheetView>
  </sheetViews>
  <sheetFormatPr defaultRowHeight="15"/>
  <cols>
    <col min="1" max="1" width="3.7109375" customWidth="1"/>
    <col min="2" max="2" width="5.42578125" customWidth="1"/>
    <col min="3" max="3" width="65.28515625" customWidth="1"/>
    <col min="4" max="4" width="24.57031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57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7.7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28.78</v>
      </c>
    </row>
    <row r="12" spans="2:4">
      <c r="B12" s="4">
        <v>3</v>
      </c>
      <c r="C12" s="1" t="s">
        <v>9</v>
      </c>
      <c r="D12" s="21">
        <v>113.57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>
        <v>2306.71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250.49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51.48</v>
      </c>
    </row>
    <row r="23" spans="2:4">
      <c r="B23" s="4">
        <v>14</v>
      </c>
      <c r="C23" s="1" t="s">
        <v>33</v>
      </c>
      <c r="D23" s="21">
        <v>2475.94</v>
      </c>
    </row>
    <row r="24" spans="2:4">
      <c r="B24" s="4">
        <v>15</v>
      </c>
      <c r="C24" s="1" t="s">
        <v>34</v>
      </c>
      <c r="D24" s="23">
        <v>479.3</v>
      </c>
    </row>
    <row r="25" spans="2:4">
      <c r="B25" s="4">
        <v>16</v>
      </c>
      <c r="C25" s="6" t="s">
        <v>26</v>
      </c>
      <c r="D25" s="25">
        <f>SUM(D10:D24)</f>
        <v>5706.27</v>
      </c>
    </row>
    <row r="26" spans="2:4" ht="30">
      <c r="B26" s="4">
        <v>17</v>
      </c>
      <c r="C26" s="14" t="s">
        <v>89</v>
      </c>
      <c r="D26" s="21">
        <v>10207.68</v>
      </c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>
        <v>17565.16</v>
      </c>
    </row>
    <row r="29" spans="2:4" ht="30">
      <c r="B29" s="4">
        <v>20</v>
      </c>
      <c r="C29" s="15" t="s">
        <v>92</v>
      </c>
      <c r="D29" s="25">
        <f>SUM(D26:D28)</f>
        <v>27772.84</v>
      </c>
    </row>
    <row r="30" spans="2:4" ht="30">
      <c r="B30" s="4">
        <v>21</v>
      </c>
      <c r="C30" s="15" t="s">
        <v>93</v>
      </c>
      <c r="D30" s="9">
        <f>D29-D25</f>
        <v>22066.57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5214.82</v>
      </c>
    </row>
    <row r="35" spans="2:4" ht="30">
      <c r="B35" s="4">
        <v>23</v>
      </c>
      <c r="C35" s="16" t="s">
        <v>35</v>
      </c>
      <c r="D35" s="21">
        <f>D34-850.64</f>
        <v>4364.1799999999994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B1:D39"/>
  <sheetViews>
    <sheetView topLeftCell="A25" workbookViewId="0">
      <selection activeCell="D36" sqref="D36"/>
    </sheetView>
  </sheetViews>
  <sheetFormatPr defaultRowHeight="15"/>
  <cols>
    <col min="1" max="1" width="4" customWidth="1"/>
    <col min="2" max="2" width="5" customWidth="1"/>
    <col min="3" max="3" width="65" customWidth="1"/>
    <col min="4" max="4" width="23.855468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58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5.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1498.23</v>
      </c>
    </row>
    <row r="12" spans="2:4">
      <c r="B12" s="4">
        <v>3</v>
      </c>
      <c r="C12" s="1" t="s">
        <v>9</v>
      </c>
      <c r="D12" s="21">
        <v>151.47999999999999</v>
      </c>
    </row>
    <row r="13" spans="2:4">
      <c r="B13" s="4">
        <v>4</v>
      </c>
      <c r="C13" s="1" t="s">
        <v>10</v>
      </c>
      <c r="D13" s="21">
        <v>501.28</v>
      </c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>
        <v>2965.77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205.93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3302.59</v>
      </c>
    </row>
    <row r="24" spans="2:4">
      <c r="B24" s="4">
        <v>15</v>
      </c>
      <c r="C24" s="1" t="s">
        <v>34</v>
      </c>
      <c r="D24" s="23">
        <v>545.94000000000005</v>
      </c>
    </row>
    <row r="25" spans="2:4">
      <c r="B25" s="4">
        <v>16</v>
      </c>
      <c r="C25" s="6" t="s">
        <v>26</v>
      </c>
      <c r="D25" s="25">
        <f>SUM(D10:D24)</f>
        <v>9205.5400000000009</v>
      </c>
    </row>
    <row r="26" spans="2:4" ht="30">
      <c r="B26" s="4">
        <v>17</v>
      </c>
      <c r="C26" s="14" t="s">
        <v>89</v>
      </c>
      <c r="D26" s="21">
        <v>13615.68</v>
      </c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>
        <v>35784.86</v>
      </c>
    </row>
    <row r="29" spans="2:4" ht="30">
      <c r="B29" s="4">
        <v>20</v>
      </c>
      <c r="C29" s="15" t="s">
        <v>92</v>
      </c>
      <c r="D29" s="25">
        <f>SUM(D26:D28)</f>
        <v>49400.54</v>
      </c>
    </row>
    <row r="30" spans="2:4" ht="30">
      <c r="B30" s="4">
        <v>21</v>
      </c>
      <c r="C30" s="15" t="s">
        <v>93</v>
      </c>
      <c r="D30" s="9">
        <f>D29-D25</f>
        <v>40195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35163.800000000003</v>
      </c>
    </row>
    <row r="35" spans="2:4" ht="30">
      <c r="B35" s="4">
        <v>23</v>
      </c>
      <c r="C35" s="16" t="s">
        <v>35</v>
      </c>
      <c r="D35" s="21">
        <f>D34-1770.6</f>
        <v>33393.200000000004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B1:D39"/>
  <sheetViews>
    <sheetView topLeftCell="A19" workbookViewId="0">
      <selection activeCell="D35" sqref="D35"/>
    </sheetView>
  </sheetViews>
  <sheetFormatPr defaultRowHeight="15"/>
  <cols>
    <col min="1" max="1" width="4" customWidth="1"/>
    <col min="2" max="2" width="5.42578125" customWidth="1"/>
    <col min="3" max="3" width="64.85546875" customWidth="1"/>
    <col min="4" max="4" width="25.140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59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30.7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424.84</v>
      </c>
    </row>
    <row r="12" spans="2:4">
      <c r="B12" s="4">
        <v>3</v>
      </c>
      <c r="C12" s="1" t="s">
        <v>9</v>
      </c>
      <c r="D12" s="21">
        <v>112.65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>
        <v>2306.71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308.14999999999998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2455.98</v>
      </c>
    </row>
    <row r="24" spans="2:4">
      <c r="B24" s="4">
        <v>15</v>
      </c>
      <c r="C24" s="1" t="s">
        <v>34</v>
      </c>
      <c r="D24" s="23">
        <v>456.57</v>
      </c>
    </row>
    <row r="25" spans="2:4">
      <c r="B25" s="4">
        <v>16</v>
      </c>
      <c r="C25" s="6" t="s">
        <v>26</v>
      </c>
      <c r="D25" s="25">
        <f>SUM(D10:D24)</f>
        <v>6099.2199999999993</v>
      </c>
    </row>
    <row r="26" spans="2:4" ht="30">
      <c r="B26" s="4">
        <v>17</v>
      </c>
      <c r="C26" s="14" t="s">
        <v>89</v>
      </c>
      <c r="D26" s="21">
        <v>10125.36</v>
      </c>
    </row>
    <row r="27" spans="2:4">
      <c r="B27" s="4">
        <v>18</v>
      </c>
      <c r="C27" s="1" t="s">
        <v>90</v>
      </c>
      <c r="D27" s="21">
        <v>0</v>
      </c>
    </row>
    <row r="28" spans="2:4">
      <c r="B28" s="4">
        <v>19</v>
      </c>
      <c r="C28" s="15" t="s">
        <v>91</v>
      </c>
      <c r="D28" s="24">
        <v>23302.080000000002</v>
      </c>
    </row>
    <row r="29" spans="2:4" ht="30">
      <c r="B29" s="4">
        <v>20</v>
      </c>
      <c r="C29" s="15" t="s">
        <v>92</v>
      </c>
      <c r="D29" s="25">
        <f>SUM(D26:D28)</f>
        <v>33427.440000000002</v>
      </c>
    </row>
    <row r="30" spans="2:4" ht="30">
      <c r="B30" s="4">
        <v>21</v>
      </c>
      <c r="C30" s="15" t="s">
        <v>93</v>
      </c>
      <c r="D30" s="9">
        <f>D29-D25</f>
        <v>27328.22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843.78</v>
      </c>
    </row>
    <row r="35" spans="2:4" ht="30">
      <c r="B35" s="4">
        <v>23</v>
      </c>
      <c r="C35" s="16" t="s">
        <v>35</v>
      </c>
      <c r="D35" s="21">
        <v>0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B1:D39"/>
  <sheetViews>
    <sheetView topLeftCell="A16" workbookViewId="0">
      <selection activeCell="D36" sqref="D36"/>
    </sheetView>
  </sheetViews>
  <sheetFormatPr defaultRowHeight="15"/>
  <cols>
    <col min="1" max="1" width="4.7109375" customWidth="1"/>
    <col min="2" max="2" width="5.85546875" customWidth="1"/>
    <col min="3" max="3" width="65.140625" customWidth="1"/>
    <col min="4" max="4" width="24.425781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60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30.7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31.66</v>
      </c>
    </row>
    <row r="12" spans="2:4">
      <c r="B12" s="4">
        <v>3</v>
      </c>
      <c r="C12" s="1" t="s">
        <v>9</v>
      </c>
      <c r="D12" s="21">
        <v>124.92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>
        <v>3295.3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341.77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2723.54</v>
      </c>
    </row>
    <row r="24" spans="2:4">
      <c r="B24" s="4">
        <v>15</v>
      </c>
      <c r="C24" s="1" t="s">
        <v>34</v>
      </c>
      <c r="D24" s="23">
        <v>527.23</v>
      </c>
    </row>
    <row r="25" spans="2:4">
      <c r="B25" s="4">
        <v>16</v>
      </c>
      <c r="C25" s="6" t="s">
        <v>26</v>
      </c>
      <c r="D25" s="25">
        <f>SUM(D10:D24)</f>
        <v>7078.74</v>
      </c>
    </row>
    <row r="26" spans="2:4" ht="30">
      <c r="B26" s="4">
        <v>17</v>
      </c>
      <c r="C26" s="14" t="s">
        <v>89</v>
      </c>
      <c r="D26" s="21">
        <v>11228.4</v>
      </c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>
        <v>25417.23</v>
      </c>
    </row>
    <row r="29" spans="2:4" ht="30">
      <c r="B29" s="4">
        <v>20</v>
      </c>
      <c r="C29" s="15" t="s">
        <v>92</v>
      </c>
      <c r="D29" s="25">
        <f>SUM(D26:D28)</f>
        <v>36645.629999999997</v>
      </c>
    </row>
    <row r="30" spans="2:4" ht="30">
      <c r="B30" s="4">
        <v>21</v>
      </c>
      <c r="C30" s="15" t="s">
        <v>93</v>
      </c>
      <c r="D30" s="9">
        <f>D29-D25</f>
        <v>29566.89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1231.52</v>
      </c>
    </row>
    <row r="35" spans="2:4" ht="30">
      <c r="B35" s="4">
        <v>23</v>
      </c>
      <c r="C35" s="16" t="s">
        <v>35</v>
      </c>
      <c r="D35" s="21">
        <f>D34-1233.3</f>
        <v>-1.7799999999999727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B1:D39"/>
  <sheetViews>
    <sheetView topLeftCell="A19" workbookViewId="0">
      <selection activeCell="B8" sqref="B8:D35"/>
    </sheetView>
  </sheetViews>
  <sheetFormatPr defaultRowHeight="15"/>
  <cols>
    <col min="1" max="1" width="3.7109375" customWidth="1"/>
    <col min="2" max="2" width="4.5703125" customWidth="1"/>
    <col min="3" max="3" width="64.7109375" customWidth="1"/>
    <col min="4" max="4" width="24.140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61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9.2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/>
    </row>
    <row r="12" spans="2:4">
      <c r="B12" s="4">
        <v>3</v>
      </c>
      <c r="C12" s="1" t="s">
        <v>9</v>
      </c>
      <c r="D12" s="21"/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/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/>
    </row>
    <row r="23" spans="2:4">
      <c r="B23" s="4">
        <v>14</v>
      </c>
      <c r="C23" s="1" t="s">
        <v>33</v>
      </c>
      <c r="D23" s="21"/>
    </row>
    <row r="24" spans="2:4">
      <c r="B24" s="4">
        <v>15</v>
      </c>
      <c r="C24" s="1" t="s">
        <v>34</v>
      </c>
      <c r="D24" s="23"/>
    </row>
    <row r="25" spans="2:4">
      <c r="B25" s="4">
        <v>16</v>
      </c>
      <c r="C25" s="6" t="s">
        <v>26</v>
      </c>
      <c r="D25" s="25">
        <f>SUM(D10:D24)</f>
        <v>0</v>
      </c>
    </row>
    <row r="26" spans="2:4" ht="30">
      <c r="B26" s="4">
        <v>17</v>
      </c>
      <c r="C26" s="14" t="s">
        <v>89</v>
      </c>
      <c r="D26" s="21"/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/>
    </row>
    <row r="29" spans="2:4" ht="30">
      <c r="B29" s="4">
        <v>20</v>
      </c>
      <c r="C29" s="15" t="s">
        <v>92</v>
      </c>
      <c r="D29" s="25">
        <f>SUM(D26:D28)</f>
        <v>0</v>
      </c>
    </row>
    <row r="30" spans="2:4" ht="30">
      <c r="B30" s="4">
        <v>21</v>
      </c>
      <c r="C30" s="15" t="s">
        <v>93</v>
      </c>
      <c r="D30" s="9">
        <f>D29-D25</f>
        <v>0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/>
    </row>
    <row r="35" spans="2:4" ht="30">
      <c r="B35" s="4">
        <v>23</v>
      </c>
      <c r="C35" s="16" t="s">
        <v>35</v>
      </c>
      <c r="D35" s="21"/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B1:D39"/>
  <sheetViews>
    <sheetView workbookViewId="0">
      <selection activeCell="D8" sqref="D8:D30"/>
    </sheetView>
  </sheetViews>
  <sheetFormatPr defaultRowHeight="15"/>
  <cols>
    <col min="1" max="1" width="3.5703125" customWidth="1"/>
    <col min="2" max="2" width="4.85546875" customWidth="1"/>
    <col min="3" max="3" width="61.7109375" customWidth="1"/>
    <col min="4" max="4" width="24.57031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62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9.25" customHeight="1">
      <c r="B8" s="3" t="s">
        <v>5</v>
      </c>
      <c r="C8" s="8" t="s">
        <v>6</v>
      </c>
      <c r="D8" s="5"/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/>
    </row>
    <row r="12" spans="2:4">
      <c r="B12" s="4">
        <v>3</v>
      </c>
      <c r="C12" s="1" t="s">
        <v>9</v>
      </c>
      <c r="D12" s="21"/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/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/>
    </row>
    <row r="23" spans="2:4">
      <c r="B23" s="4">
        <v>14</v>
      </c>
      <c r="C23" s="1" t="s">
        <v>33</v>
      </c>
      <c r="D23" s="21"/>
    </row>
    <row r="24" spans="2:4">
      <c r="B24" s="4">
        <v>15</v>
      </c>
      <c r="C24" s="1" t="s">
        <v>34</v>
      </c>
      <c r="D24" s="23"/>
    </row>
    <row r="25" spans="2:4">
      <c r="B25" s="4">
        <v>16</v>
      </c>
      <c r="C25" s="6" t="s">
        <v>26</v>
      </c>
      <c r="D25" s="25"/>
    </row>
    <row r="26" spans="2:4" ht="30">
      <c r="B26" s="4">
        <v>17</v>
      </c>
      <c r="C26" s="14" t="s">
        <v>89</v>
      </c>
      <c r="D26" s="21"/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/>
    </row>
    <row r="29" spans="2:4" ht="30">
      <c r="B29" s="4">
        <v>20</v>
      </c>
      <c r="C29" s="15" t="s">
        <v>92</v>
      </c>
      <c r="D29" s="25"/>
    </row>
    <row r="30" spans="2:4" ht="30">
      <c r="B30" s="4">
        <v>21</v>
      </c>
      <c r="C30" s="15" t="s">
        <v>93</v>
      </c>
      <c r="D30" s="9"/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/>
    </row>
    <row r="35" spans="2:4" ht="30">
      <c r="B35" s="4">
        <v>23</v>
      </c>
      <c r="C35" s="16" t="s">
        <v>35</v>
      </c>
      <c r="D35" s="21"/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B1:D39"/>
  <sheetViews>
    <sheetView topLeftCell="A22" workbookViewId="0">
      <selection activeCell="D36" sqref="D36"/>
    </sheetView>
  </sheetViews>
  <sheetFormatPr defaultRowHeight="15"/>
  <cols>
    <col min="1" max="1" width="3.7109375" customWidth="1"/>
    <col min="2" max="2" width="4.5703125" customWidth="1"/>
    <col min="3" max="3" width="64.7109375" customWidth="1"/>
    <col min="4" max="4" width="24.28515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63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7.7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>
        <v>2009.77</v>
      </c>
    </row>
    <row r="11" spans="2:4">
      <c r="B11" s="4">
        <v>2</v>
      </c>
      <c r="C11" s="1" t="s">
        <v>8</v>
      </c>
      <c r="D11" s="21">
        <v>1798.95</v>
      </c>
    </row>
    <row r="12" spans="2:4">
      <c r="B12" s="4">
        <v>3</v>
      </c>
      <c r="C12" s="1" t="s">
        <v>9</v>
      </c>
      <c r="D12" s="21">
        <v>121.81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815.45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2655.65</v>
      </c>
    </row>
    <row r="24" spans="2:4">
      <c r="B24" s="4">
        <v>15</v>
      </c>
      <c r="C24" s="1" t="s">
        <v>34</v>
      </c>
      <c r="D24" s="23">
        <v>334.19</v>
      </c>
    </row>
    <row r="25" spans="2:4">
      <c r="B25" s="4">
        <v>16</v>
      </c>
      <c r="C25" s="6" t="s">
        <v>26</v>
      </c>
      <c r="D25" s="25">
        <f>SUM(D10:D24)</f>
        <v>7770.14</v>
      </c>
    </row>
    <row r="26" spans="2:4" ht="30">
      <c r="B26" s="4">
        <v>17</v>
      </c>
      <c r="C26" s="14" t="s">
        <v>89</v>
      </c>
      <c r="D26" s="21">
        <v>10948.56</v>
      </c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>
        <v>31139.79</v>
      </c>
    </row>
    <row r="29" spans="2:4" ht="30">
      <c r="B29" s="4">
        <v>20</v>
      </c>
      <c r="C29" s="15" t="s">
        <v>92</v>
      </c>
      <c r="D29" s="25">
        <f>SUM(D26:D28)</f>
        <v>42088.35</v>
      </c>
    </row>
    <row r="30" spans="2:4" ht="30">
      <c r="B30" s="4">
        <v>21</v>
      </c>
      <c r="C30" s="15" t="s">
        <v>93</v>
      </c>
      <c r="D30" s="9">
        <f>D29-D25</f>
        <v>34318.21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4356.96</v>
      </c>
    </row>
    <row r="35" spans="2:4" ht="30">
      <c r="B35" s="4">
        <v>23</v>
      </c>
      <c r="C35" s="16" t="s">
        <v>35</v>
      </c>
      <c r="D35" s="21">
        <f>D34-1168.46</f>
        <v>3188.5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B1:D39"/>
  <sheetViews>
    <sheetView topLeftCell="A16" workbookViewId="0">
      <selection activeCell="D36" sqref="D36"/>
    </sheetView>
  </sheetViews>
  <sheetFormatPr defaultRowHeight="15"/>
  <cols>
    <col min="1" max="1" width="3.85546875" customWidth="1"/>
    <col min="2" max="2" width="4.42578125" customWidth="1"/>
    <col min="3" max="3" width="64.5703125" customWidth="1"/>
    <col min="4" max="4" width="24.855468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64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8.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30.73</v>
      </c>
    </row>
    <row r="12" spans="2:4">
      <c r="B12" s="4">
        <v>3</v>
      </c>
      <c r="C12" s="1" t="s">
        <v>9</v>
      </c>
      <c r="D12" s="21">
        <v>121.26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331.7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2643.67</v>
      </c>
    </row>
    <row r="24" spans="2:4">
      <c r="B24" s="4">
        <v>15</v>
      </c>
      <c r="C24" s="1" t="s">
        <v>34</v>
      </c>
      <c r="D24" s="23">
        <v>511.77</v>
      </c>
    </row>
    <row r="25" spans="2:4">
      <c r="B25" s="4">
        <v>16</v>
      </c>
      <c r="C25" s="6" t="s">
        <v>26</v>
      </c>
      <c r="D25" s="25">
        <f>SUM(D10:D24)</f>
        <v>3673.4500000000003</v>
      </c>
    </row>
    <row r="26" spans="2:4" ht="30">
      <c r="B26" s="4">
        <v>17</v>
      </c>
      <c r="C26" s="14" t="s">
        <v>89</v>
      </c>
      <c r="D26" s="21">
        <v>10899.12</v>
      </c>
    </row>
    <row r="27" spans="2:4">
      <c r="B27" s="4">
        <v>18</v>
      </c>
      <c r="C27" s="1" t="s">
        <v>90</v>
      </c>
      <c r="D27" s="21">
        <v>0</v>
      </c>
    </row>
    <row r="28" spans="2:4">
      <c r="B28" s="4">
        <v>19</v>
      </c>
      <c r="C28" s="15" t="s">
        <v>91</v>
      </c>
      <c r="D28" s="24">
        <v>20777.97</v>
      </c>
    </row>
    <row r="29" spans="2:4" ht="30">
      <c r="B29" s="4">
        <v>20</v>
      </c>
      <c r="C29" s="15" t="s">
        <v>92</v>
      </c>
      <c r="D29" s="25">
        <f>SUM(D26:D28)</f>
        <v>31677.090000000004</v>
      </c>
    </row>
    <row r="30" spans="2:4" ht="30">
      <c r="B30" s="4">
        <v>21</v>
      </c>
      <c r="C30" s="15" t="s">
        <v>93</v>
      </c>
      <c r="D30" s="9">
        <f>D29-D25</f>
        <v>28003.640000000003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1669.23</v>
      </c>
    </row>
    <row r="35" spans="2:4" ht="30">
      <c r="B35" s="4">
        <v>23</v>
      </c>
      <c r="C35" s="16" t="s">
        <v>35</v>
      </c>
      <c r="D35" s="21">
        <f>D34-1162.8</f>
        <v>506.43000000000006</v>
      </c>
    </row>
    <row r="36" spans="2:4">
      <c r="B36" s="32"/>
      <c r="C36" s="31"/>
      <c r="D36" s="27"/>
    </row>
    <row r="37" spans="2:4">
      <c r="B37" s="32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B1:D38"/>
  <sheetViews>
    <sheetView topLeftCell="A16" workbookViewId="0">
      <selection activeCell="D36" sqref="D36"/>
    </sheetView>
  </sheetViews>
  <sheetFormatPr defaultRowHeight="15"/>
  <cols>
    <col min="1" max="1" width="3.5703125" customWidth="1"/>
    <col min="2" max="2" width="6.28515625" customWidth="1"/>
    <col min="3" max="3" width="64.85546875" customWidth="1"/>
    <col min="4" max="4" width="24.57031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20</v>
      </c>
    </row>
    <row r="4" spans="2:4">
      <c r="C4" s="2"/>
      <c r="D4" s="4" t="s">
        <v>65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8.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4156.8500000000004</v>
      </c>
    </row>
    <row r="12" spans="2:4">
      <c r="B12" s="4">
        <v>3</v>
      </c>
      <c r="C12" s="1" t="s">
        <v>9</v>
      </c>
      <c r="D12" s="21">
        <v>6418.81</v>
      </c>
    </row>
    <row r="13" spans="2:4">
      <c r="B13" s="4">
        <v>4</v>
      </c>
      <c r="C13" s="1" t="s">
        <v>10</v>
      </c>
      <c r="D13" s="21">
        <v>740.22</v>
      </c>
    </row>
    <row r="14" spans="2:4">
      <c r="B14" s="4">
        <v>5</v>
      </c>
      <c r="C14" s="1" t="s">
        <v>11</v>
      </c>
      <c r="D14" s="21">
        <v>987.36</v>
      </c>
    </row>
    <row r="15" spans="2:4">
      <c r="B15" s="4">
        <v>6</v>
      </c>
      <c r="C15" s="1" t="s">
        <v>12</v>
      </c>
      <c r="D15" s="22">
        <f>10874.5+1962.24</f>
        <v>12836.74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4734.8100000000004</v>
      </c>
    </row>
    <row r="20" spans="2:4">
      <c r="B20" s="4">
        <v>11</v>
      </c>
      <c r="C20" s="1" t="s">
        <v>17</v>
      </c>
      <c r="D20" s="21">
        <v>3654.72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185.9</v>
      </c>
    </row>
    <row r="23" spans="2:4">
      <c r="B23" s="4">
        <v>14</v>
      </c>
      <c r="C23" s="1" t="s">
        <v>33</v>
      </c>
      <c r="D23" s="21">
        <v>14947.5</v>
      </c>
    </row>
    <row r="24" spans="2:4">
      <c r="B24" s="4">
        <v>15</v>
      </c>
      <c r="C24" s="1" t="s">
        <v>34</v>
      </c>
      <c r="D24" s="23">
        <v>3233.97</v>
      </c>
    </row>
    <row r="25" spans="2:4">
      <c r="B25" s="4">
        <v>16</v>
      </c>
      <c r="C25" s="6" t="s">
        <v>26</v>
      </c>
      <c r="D25" s="25">
        <f>SUM(D10:D24)</f>
        <v>51896.880000000005</v>
      </c>
    </row>
    <row r="26" spans="2:4" ht="30">
      <c r="B26" s="4">
        <v>17</v>
      </c>
      <c r="C26" s="14" t="s">
        <v>89</v>
      </c>
      <c r="D26" s="21">
        <v>61624.56</v>
      </c>
    </row>
    <row r="27" spans="2:4">
      <c r="B27" s="4">
        <v>18</v>
      </c>
      <c r="C27" s="1" t="s">
        <v>90</v>
      </c>
      <c r="D27" s="21">
        <v>968.46</v>
      </c>
    </row>
    <row r="28" spans="2:4">
      <c r="B28" s="4">
        <v>19</v>
      </c>
      <c r="C28" s="15" t="s">
        <v>91</v>
      </c>
      <c r="D28" s="24">
        <v>34571.61</v>
      </c>
    </row>
    <row r="29" spans="2:4" ht="30">
      <c r="B29" s="4">
        <v>20</v>
      </c>
      <c r="C29" s="15" t="s">
        <v>92</v>
      </c>
      <c r="D29" s="25">
        <f>SUM(D26:D28)</f>
        <v>97164.63</v>
      </c>
    </row>
    <row r="30" spans="2:4" ht="30">
      <c r="B30" s="4">
        <v>21</v>
      </c>
      <c r="C30" s="15" t="s">
        <v>93</v>
      </c>
      <c r="D30" s="9">
        <f>D29-D25</f>
        <v>45267.75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38434.379999999997</v>
      </c>
    </row>
    <row r="35" spans="2:4" ht="30">
      <c r="B35" s="4">
        <v>23</v>
      </c>
      <c r="C35" s="16" t="s">
        <v>35</v>
      </c>
      <c r="D35" s="21">
        <f>D34-13643.42-115.29</f>
        <v>24675.67</v>
      </c>
    </row>
    <row r="36" spans="2:4">
      <c r="B36" s="17"/>
      <c r="C36" s="10"/>
      <c r="D36" s="19"/>
    </row>
    <row r="37" spans="2:4">
      <c r="C37" s="12"/>
      <c r="D37" s="10"/>
    </row>
    <row r="38" spans="2:4">
      <c r="C38" t="s">
        <v>19</v>
      </c>
      <c r="D38" t="s">
        <v>25</v>
      </c>
    </row>
  </sheetData>
  <mergeCells count="2">
    <mergeCell ref="B1:C1"/>
    <mergeCell ref="B2:C2"/>
  </mergeCells>
  <printOptions horizontalCentered="1"/>
  <pageMargins left="0" right="0" top="0" bottom="0" header="0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37"/>
  <sheetViews>
    <sheetView workbookViewId="0">
      <selection activeCell="D8" sqref="D8:D30"/>
    </sheetView>
  </sheetViews>
  <sheetFormatPr defaultRowHeight="15"/>
  <cols>
    <col min="1" max="1" width="3.5703125" customWidth="1"/>
    <col min="2" max="2" width="5.85546875" customWidth="1"/>
    <col min="3" max="3" width="65.140625" customWidth="1"/>
    <col min="4" max="4" width="24.140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38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27" customHeight="1">
      <c r="B8" s="3" t="s">
        <v>5</v>
      </c>
      <c r="C8" s="8" t="s">
        <v>6</v>
      </c>
      <c r="D8" s="41" t="s">
        <v>23</v>
      </c>
    </row>
    <row r="9" spans="2:4">
      <c r="B9" s="4"/>
      <c r="C9" s="6" t="s">
        <v>7</v>
      </c>
      <c r="D9" s="39"/>
    </row>
    <row r="10" spans="2:4" ht="30">
      <c r="B10" s="4">
        <v>1</v>
      </c>
      <c r="C10" s="14" t="s">
        <v>47</v>
      </c>
      <c r="D10" s="34"/>
    </row>
    <row r="11" spans="2:4">
      <c r="B11" s="4">
        <v>2</v>
      </c>
      <c r="C11" s="1" t="s">
        <v>8</v>
      </c>
      <c r="D11" s="34">
        <v>51.85</v>
      </c>
    </row>
    <row r="12" spans="2:4">
      <c r="B12" s="4">
        <v>3</v>
      </c>
      <c r="C12" s="1" t="s">
        <v>9</v>
      </c>
      <c r="D12" s="34">
        <v>204.6</v>
      </c>
    </row>
    <row r="13" spans="2:4">
      <c r="B13" s="4">
        <v>4</v>
      </c>
      <c r="C13" s="1" t="s">
        <v>10</v>
      </c>
      <c r="D13" s="34"/>
    </row>
    <row r="14" spans="2:4">
      <c r="B14" s="4">
        <v>5</v>
      </c>
      <c r="C14" s="1" t="s">
        <v>11</v>
      </c>
      <c r="D14" s="34"/>
    </row>
    <row r="15" spans="2:4">
      <c r="B15" s="4">
        <v>6</v>
      </c>
      <c r="C15" s="1" t="s">
        <v>12</v>
      </c>
      <c r="D15" s="35"/>
    </row>
    <row r="16" spans="2:4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/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265.7</v>
      </c>
    </row>
    <row r="20" spans="2:4">
      <c r="B20" s="4">
        <v>11</v>
      </c>
      <c r="C20" s="1" t="s">
        <v>17</v>
      </c>
      <c r="D20" s="34"/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34.32</v>
      </c>
    </row>
    <row r="23" spans="2:4">
      <c r="B23" s="4">
        <v>14</v>
      </c>
      <c r="C23" s="1" t="s">
        <v>33</v>
      </c>
      <c r="D23" s="34">
        <v>4460.6899999999996</v>
      </c>
    </row>
    <row r="24" spans="2:4">
      <c r="B24" s="4">
        <v>15</v>
      </c>
      <c r="C24" s="1" t="s">
        <v>34</v>
      </c>
      <c r="D24" s="36">
        <v>883.02</v>
      </c>
    </row>
    <row r="25" spans="2:4">
      <c r="B25" s="4">
        <v>16</v>
      </c>
      <c r="C25" s="6" t="s">
        <v>26</v>
      </c>
      <c r="D25" s="37">
        <f>SUM(D10:D24)</f>
        <v>5900.18</v>
      </c>
    </row>
    <row r="26" spans="2:4" ht="30">
      <c r="B26" s="4">
        <v>17</v>
      </c>
      <c r="C26" s="14" t="s">
        <v>89</v>
      </c>
      <c r="D26" s="34">
        <v>18799.86</v>
      </c>
    </row>
    <row r="27" spans="2:4">
      <c r="B27" s="4">
        <v>18</v>
      </c>
      <c r="C27" s="1" t="s">
        <v>90</v>
      </c>
      <c r="D27" s="34"/>
    </row>
    <row r="28" spans="2:4">
      <c r="B28" s="4">
        <v>19</v>
      </c>
      <c r="C28" s="15" t="s">
        <v>91</v>
      </c>
      <c r="D28" s="38">
        <v>41184.68</v>
      </c>
    </row>
    <row r="29" spans="2:4" ht="30">
      <c r="B29" s="4">
        <v>20</v>
      </c>
      <c r="C29" s="15" t="s">
        <v>92</v>
      </c>
      <c r="D29" s="37">
        <f>SUM(D26:D28)</f>
        <v>59984.54</v>
      </c>
    </row>
    <row r="30" spans="2:4" ht="30">
      <c r="B30" s="4">
        <v>21</v>
      </c>
      <c r="C30" s="15" t="s">
        <v>93</v>
      </c>
      <c r="D30" s="35">
        <f>D29-D25</f>
        <v>54084.36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19667.05</v>
      </c>
    </row>
    <row r="35" spans="2:4" ht="30">
      <c r="B35" s="4">
        <v>23</v>
      </c>
      <c r="C35" s="16" t="s">
        <v>35</v>
      </c>
      <c r="D35" s="21">
        <f>D34-1961.31</f>
        <v>17705.739999999998</v>
      </c>
    </row>
    <row r="36" spans="2:4">
      <c r="C36" s="12"/>
      <c r="D36" s="10"/>
    </row>
    <row r="37" spans="2:4">
      <c r="C37" t="s">
        <v>19</v>
      </c>
      <c r="D37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B1:D38"/>
  <sheetViews>
    <sheetView topLeftCell="A19" workbookViewId="0">
      <selection activeCell="D35" sqref="D35"/>
    </sheetView>
  </sheetViews>
  <sheetFormatPr defaultRowHeight="15"/>
  <cols>
    <col min="1" max="1" width="2" customWidth="1"/>
    <col min="2" max="2" width="5.140625" customWidth="1"/>
    <col min="3" max="3" width="65.140625" customWidth="1"/>
    <col min="4" max="4" width="23.855468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20</v>
      </c>
    </row>
    <row r="4" spans="2:4">
      <c r="C4" s="2"/>
      <c r="D4" s="4" t="s">
        <v>66</v>
      </c>
    </row>
    <row r="5" spans="2:4">
      <c r="C5" s="2" t="s">
        <v>3</v>
      </c>
      <c r="D5" s="1" t="s">
        <v>88</v>
      </c>
    </row>
    <row r="6" spans="2:4">
      <c r="C6" s="2" t="s">
        <v>86</v>
      </c>
      <c r="D6" s="4" t="s">
        <v>22</v>
      </c>
    </row>
    <row r="8" spans="2:4" ht="27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4796.18</v>
      </c>
    </row>
    <row r="12" spans="2:4">
      <c r="B12" s="4">
        <v>3</v>
      </c>
      <c r="C12" s="1" t="s">
        <v>9</v>
      </c>
      <c r="D12" s="21">
        <v>17706.099999999999</v>
      </c>
    </row>
    <row r="13" spans="2:4">
      <c r="B13" s="4">
        <v>4</v>
      </c>
      <c r="C13" s="1" t="s">
        <v>10</v>
      </c>
      <c r="D13" s="21">
        <v>14704.4</v>
      </c>
    </row>
    <row r="14" spans="2:4">
      <c r="B14" s="4">
        <v>5</v>
      </c>
      <c r="C14" s="1" t="s">
        <v>11</v>
      </c>
      <c r="D14" s="21">
        <v>608.52</v>
      </c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5782.18</v>
      </c>
    </row>
    <row r="20" spans="2:4">
      <c r="B20" s="4">
        <v>11</v>
      </c>
      <c r="C20" s="1" t="s">
        <v>17</v>
      </c>
      <c r="D20" s="21">
        <v>5482.08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74.349999999999994</v>
      </c>
    </row>
    <row r="23" spans="2:4">
      <c r="B23" s="4">
        <v>14</v>
      </c>
      <c r="C23" s="1" t="s">
        <v>33</v>
      </c>
      <c r="D23" s="21">
        <v>9192.94</v>
      </c>
    </row>
    <row r="24" spans="2:4">
      <c r="B24" s="4">
        <v>15</v>
      </c>
      <c r="C24" s="1" t="s">
        <v>34</v>
      </c>
      <c r="D24" s="23">
        <v>1446.56</v>
      </c>
    </row>
    <row r="25" spans="2:4">
      <c r="B25" s="4">
        <v>16</v>
      </c>
      <c r="C25" s="6" t="s">
        <v>26</v>
      </c>
      <c r="D25" s="25">
        <f>SUM(D10:D24)</f>
        <v>59793.31</v>
      </c>
    </row>
    <row r="26" spans="2:4" ht="30">
      <c r="B26" s="4">
        <v>17</v>
      </c>
      <c r="C26" s="14" t="s">
        <v>89</v>
      </c>
      <c r="D26" s="21">
        <v>39253.68</v>
      </c>
    </row>
    <row r="27" spans="2:4">
      <c r="B27" s="4">
        <v>18</v>
      </c>
      <c r="C27" s="1" t="s">
        <v>90</v>
      </c>
      <c r="D27" s="21">
        <v>749.16</v>
      </c>
    </row>
    <row r="28" spans="2:4">
      <c r="B28" s="4">
        <v>19</v>
      </c>
      <c r="C28" s="15" t="s">
        <v>91</v>
      </c>
      <c r="D28" s="24">
        <v>-48511.25</v>
      </c>
    </row>
    <row r="29" spans="2:4" ht="30">
      <c r="B29" s="4">
        <v>20</v>
      </c>
      <c r="C29" s="15" t="s">
        <v>92</v>
      </c>
      <c r="D29" s="25">
        <f>SUM(D26:D28)</f>
        <v>-8508.4099999999962</v>
      </c>
    </row>
    <row r="30" spans="2:4" ht="30">
      <c r="B30" s="4">
        <v>21</v>
      </c>
      <c r="C30" s="15" t="s">
        <v>93</v>
      </c>
      <c r="D30" s="9">
        <f>D29-D25</f>
        <v>-68301.72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14867.78</v>
      </c>
    </row>
    <row r="35" spans="2:4" ht="30">
      <c r="B35" s="4">
        <v>23</v>
      </c>
      <c r="C35" s="16" t="s">
        <v>35</v>
      </c>
      <c r="D35" s="21">
        <v>0</v>
      </c>
    </row>
    <row r="36" spans="2:4">
      <c r="B36" s="17"/>
      <c r="C36" s="10"/>
      <c r="D36" s="19"/>
    </row>
    <row r="37" spans="2:4">
      <c r="C37" s="12"/>
      <c r="D37" s="10"/>
    </row>
    <row r="38" spans="2:4">
      <c r="C38" t="s">
        <v>19</v>
      </c>
      <c r="D38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B1:D39"/>
  <sheetViews>
    <sheetView topLeftCell="A22" workbookViewId="0">
      <selection activeCell="D36" sqref="D36"/>
    </sheetView>
  </sheetViews>
  <sheetFormatPr defaultRowHeight="15"/>
  <cols>
    <col min="1" max="1" width="3.28515625" customWidth="1"/>
    <col min="2" max="2" width="5" customWidth="1"/>
    <col min="3" max="3" width="65.140625" customWidth="1"/>
    <col min="4" max="4" width="24.28515625" customWidth="1"/>
  </cols>
  <sheetData>
    <row r="1" spans="2:4">
      <c r="B1" s="7" t="s">
        <v>0</v>
      </c>
    </row>
    <row r="2" spans="2:4">
      <c r="B2" s="7" t="s">
        <v>1</v>
      </c>
    </row>
    <row r="3" spans="2:4">
      <c r="C3" s="2" t="s">
        <v>2</v>
      </c>
      <c r="D3" s="4" t="s">
        <v>20</v>
      </c>
    </row>
    <row r="4" spans="2:4">
      <c r="C4" s="2"/>
      <c r="D4" s="4" t="s">
        <v>67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7.7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9781.77</v>
      </c>
    </row>
    <row r="12" spans="2:4">
      <c r="B12" s="4">
        <v>3</v>
      </c>
      <c r="C12" s="1" t="s">
        <v>9</v>
      </c>
      <c r="D12" s="21">
        <v>1064</v>
      </c>
    </row>
    <row r="13" spans="2:4">
      <c r="B13" s="4">
        <v>4</v>
      </c>
      <c r="C13" s="1" t="s">
        <v>10</v>
      </c>
      <c r="D13" s="21">
        <v>740.2</v>
      </c>
    </row>
    <row r="14" spans="2:4">
      <c r="B14" s="4">
        <v>5</v>
      </c>
      <c r="C14" s="1" t="s">
        <v>11</v>
      </c>
      <c r="D14" s="21">
        <v>945.38</v>
      </c>
    </row>
    <row r="15" spans="2:4">
      <c r="B15" s="4">
        <v>6</v>
      </c>
      <c r="C15" s="1" t="s">
        <v>12</v>
      </c>
      <c r="D15" s="22">
        <f>6261.08+1828.76</f>
        <v>8089.84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3650.08</v>
      </c>
    </row>
    <row r="20" spans="2:4">
      <c r="B20" s="4">
        <v>11</v>
      </c>
      <c r="C20" s="1" t="s">
        <v>17</v>
      </c>
      <c r="D20" s="21">
        <v>3654.72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167.3</v>
      </c>
    </row>
    <row r="23" spans="2:4">
      <c r="B23" s="4">
        <v>14</v>
      </c>
      <c r="C23" s="1" t="s">
        <v>33</v>
      </c>
      <c r="D23" s="21">
        <v>13745.47</v>
      </c>
    </row>
    <row r="24" spans="2:4">
      <c r="B24" s="4">
        <v>15</v>
      </c>
      <c r="C24" s="1" t="s">
        <v>34</v>
      </c>
      <c r="D24" s="23">
        <v>2668.14</v>
      </c>
    </row>
    <row r="25" spans="2:4">
      <c r="B25" s="4">
        <v>16</v>
      </c>
      <c r="C25" s="6" t="s">
        <v>26</v>
      </c>
      <c r="D25" s="25">
        <f>SUM(D10:D24)</f>
        <v>44506.9</v>
      </c>
    </row>
    <row r="26" spans="2:4" ht="30">
      <c r="B26" s="4">
        <v>17</v>
      </c>
      <c r="C26" s="14" t="s">
        <v>89</v>
      </c>
      <c r="D26" s="21">
        <v>54025.8</v>
      </c>
    </row>
    <row r="27" spans="2:4">
      <c r="B27" s="4">
        <v>18</v>
      </c>
      <c r="C27" s="1" t="s">
        <v>90</v>
      </c>
      <c r="D27" s="21">
        <v>975.78</v>
      </c>
    </row>
    <row r="28" spans="2:4">
      <c r="B28" s="4">
        <v>19</v>
      </c>
      <c r="C28" s="15" t="s">
        <v>91</v>
      </c>
      <c r="D28" s="24">
        <v>19935.77</v>
      </c>
    </row>
    <row r="29" spans="2:4" ht="30">
      <c r="B29" s="4">
        <v>20</v>
      </c>
      <c r="C29" s="15" t="s">
        <v>92</v>
      </c>
      <c r="D29" s="25">
        <f>SUM(D26:D28)</f>
        <v>74937.350000000006</v>
      </c>
    </row>
    <row r="30" spans="2:4" ht="30">
      <c r="B30" s="4">
        <v>21</v>
      </c>
      <c r="C30" s="15" t="s">
        <v>93</v>
      </c>
      <c r="D30" s="9">
        <f>D29-D25</f>
        <v>30430.450000000004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51757.599999999999</v>
      </c>
    </row>
    <row r="35" spans="2:4" ht="30">
      <c r="B35" s="4">
        <v>23</v>
      </c>
      <c r="C35" s="16" t="s">
        <v>35</v>
      </c>
      <c r="D35" s="21">
        <f>D34-12552.53-116.15</f>
        <v>39088.92</v>
      </c>
    </row>
    <row r="36" spans="2:4">
      <c r="B36" s="17"/>
      <c r="C36" s="26"/>
      <c r="D36" s="27"/>
    </row>
    <row r="37" spans="2:4">
      <c r="B37" s="17"/>
      <c r="C37" s="10"/>
      <c r="D37" s="19"/>
    </row>
    <row r="38" spans="2:4">
      <c r="C38" s="12"/>
      <c r="D38" s="10"/>
    </row>
    <row r="39" spans="2:4">
      <c r="C39" t="s">
        <v>19</v>
      </c>
      <c r="D39" t="s">
        <v>25</v>
      </c>
    </row>
  </sheetData>
  <printOptions horizontalCentered="1"/>
  <pageMargins left="0" right="0" top="0" bottom="0" header="0" footer="0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B1:D39"/>
  <sheetViews>
    <sheetView topLeftCell="A22" workbookViewId="0">
      <selection activeCell="D46" sqref="D46"/>
    </sheetView>
  </sheetViews>
  <sheetFormatPr defaultRowHeight="15"/>
  <cols>
    <col min="1" max="1" width="3.28515625" customWidth="1"/>
    <col min="2" max="2" width="5.5703125" customWidth="1"/>
    <col min="3" max="3" width="66.5703125" customWidth="1"/>
    <col min="4" max="4" width="24.28515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20</v>
      </c>
    </row>
    <row r="4" spans="2:4">
      <c r="C4" s="2"/>
      <c r="D4" s="4" t="s">
        <v>68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30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6675.54</v>
      </c>
    </row>
    <row r="12" spans="2:4">
      <c r="B12" s="4">
        <v>3</v>
      </c>
      <c r="C12" s="1" t="s">
        <v>9</v>
      </c>
      <c r="D12" s="21">
        <v>832.34</v>
      </c>
    </row>
    <row r="13" spans="2:4">
      <c r="B13" s="4">
        <v>4</v>
      </c>
      <c r="C13" s="1" t="s">
        <v>10</v>
      </c>
      <c r="D13" s="21">
        <v>740.2</v>
      </c>
    </row>
    <row r="14" spans="2:4">
      <c r="B14" s="4">
        <v>5</v>
      </c>
      <c r="C14" s="1" t="s">
        <v>11</v>
      </c>
      <c r="D14" s="21">
        <v>765.07</v>
      </c>
    </row>
    <row r="15" spans="2:4">
      <c r="B15" s="4">
        <v>6</v>
      </c>
      <c r="C15" s="1" t="s">
        <v>12</v>
      </c>
      <c r="D15" s="22">
        <f>6590.61+1196.03</f>
        <v>7786.6399999999994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2655.94</v>
      </c>
    </row>
    <row r="20" spans="2:4">
      <c r="B20" s="4">
        <v>11</v>
      </c>
      <c r="C20" s="1" t="s">
        <v>17</v>
      </c>
      <c r="D20" s="21">
        <v>1827.36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148.72</v>
      </c>
    </row>
    <row r="23" spans="2:4">
      <c r="B23" s="4">
        <v>14</v>
      </c>
      <c r="C23" s="1" t="s">
        <v>33</v>
      </c>
      <c r="D23" s="21">
        <v>11612.97</v>
      </c>
    </row>
    <row r="24" spans="2:4">
      <c r="B24" s="4">
        <v>15</v>
      </c>
      <c r="C24" s="1" t="s">
        <v>34</v>
      </c>
      <c r="D24" s="23">
        <v>2368.41</v>
      </c>
    </row>
    <row r="25" spans="2:4">
      <c r="B25" s="4">
        <v>16</v>
      </c>
      <c r="C25" s="6" t="s">
        <v>26</v>
      </c>
      <c r="D25" s="25">
        <f>SUM(D10:D24)</f>
        <v>35413.19</v>
      </c>
    </row>
    <row r="26" spans="2:4" ht="30">
      <c r="B26" s="4">
        <v>17</v>
      </c>
      <c r="C26" s="14" t="s">
        <v>89</v>
      </c>
      <c r="D26" s="21">
        <v>47852.52</v>
      </c>
    </row>
    <row r="27" spans="2:4">
      <c r="B27" s="4">
        <v>18</v>
      </c>
      <c r="C27" s="1" t="s">
        <v>90</v>
      </c>
      <c r="D27" s="21">
        <v>634.65</v>
      </c>
    </row>
    <row r="28" spans="2:4">
      <c r="B28" s="4">
        <v>19</v>
      </c>
      <c r="C28" s="15" t="s">
        <v>91</v>
      </c>
      <c r="D28" s="24">
        <v>19539.02</v>
      </c>
    </row>
    <row r="29" spans="2:4" ht="30">
      <c r="B29" s="4">
        <v>20</v>
      </c>
      <c r="C29" s="15" t="s">
        <v>92</v>
      </c>
      <c r="D29" s="25">
        <f>SUM(D26:D28)</f>
        <v>68026.19</v>
      </c>
    </row>
    <row r="30" spans="2:4" ht="30">
      <c r="B30" s="4">
        <v>21</v>
      </c>
      <c r="C30" s="15" t="s">
        <v>93</v>
      </c>
      <c r="D30" s="9">
        <f>D29-D25</f>
        <v>32613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88057.35</v>
      </c>
    </row>
    <row r="35" spans="2:4" ht="30">
      <c r="B35" s="4">
        <v>23</v>
      </c>
      <c r="C35" s="16" t="s">
        <v>35</v>
      </c>
      <c r="D35" s="21">
        <f>D34-10955.4-75.54</f>
        <v>77026.410000000018</v>
      </c>
    </row>
    <row r="36" spans="2:4">
      <c r="B36" s="17"/>
      <c r="C36" s="31"/>
      <c r="D36" s="27"/>
    </row>
    <row r="37" spans="2:4">
      <c r="B37" s="17"/>
      <c r="C37" s="31"/>
      <c r="D37" s="27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B1:D38"/>
  <sheetViews>
    <sheetView topLeftCell="A20" workbookViewId="0">
      <selection activeCell="E44" sqref="E43:E44"/>
    </sheetView>
  </sheetViews>
  <sheetFormatPr defaultRowHeight="15"/>
  <cols>
    <col min="1" max="1" width="4.42578125" customWidth="1"/>
    <col min="2" max="2" width="4.85546875" customWidth="1"/>
    <col min="3" max="3" width="65.42578125" customWidth="1"/>
    <col min="4" max="4" width="24.57031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20</v>
      </c>
    </row>
    <row r="4" spans="2:4">
      <c r="C4" s="2"/>
      <c r="D4" s="4" t="s">
        <v>46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5.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7821.62</v>
      </c>
    </row>
    <row r="12" spans="2:4">
      <c r="B12" s="4">
        <v>3</v>
      </c>
      <c r="C12" s="1" t="s">
        <v>9</v>
      </c>
      <c r="D12" s="21">
        <v>2002.73</v>
      </c>
    </row>
    <row r="13" spans="2:4">
      <c r="B13" s="4">
        <v>4</v>
      </c>
      <c r="C13" s="1" t="s">
        <v>10</v>
      </c>
      <c r="D13" s="21">
        <v>740.2</v>
      </c>
    </row>
    <row r="14" spans="2:4">
      <c r="B14" s="4">
        <v>5</v>
      </c>
      <c r="C14" s="1" t="s">
        <v>11</v>
      </c>
      <c r="D14" s="21">
        <v>971.78</v>
      </c>
    </row>
    <row r="15" spans="2:4">
      <c r="B15" s="4">
        <v>6</v>
      </c>
      <c r="C15" s="1" t="s">
        <v>12</v>
      </c>
      <c r="D15" s="22">
        <f>7579.2+2215.89</f>
        <v>9795.09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4911.2700000000004</v>
      </c>
    </row>
    <row r="20" spans="2:4">
      <c r="B20" s="4">
        <v>11</v>
      </c>
      <c r="C20" s="1" t="s">
        <v>17</v>
      </c>
      <c r="D20" s="21">
        <v>3654.72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107.26</v>
      </c>
    </row>
    <row r="23" spans="2:4">
      <c r="B23" s="4">
        <v>14</v>
      </c>
      <c r="C23" s="1" t="s">
        <v>33</v>
      </c>
      <c r="D23" s="21">
        <v>14723.87</v>
      </c>
    </row>
    <row r="24" spans="2:4">
      <c r="B24" s="4">
        <v>15</v>
      </c>
      <c r="C24" s="1" t="s">
        <v>34</v>
      </c>
      <c r="D24" s="23">
        <v>3245.71</v>
      </c>
    </row>
    <row r="25" spans="2:4">
      <c r="B25" s="4">
        <v>16</v>
      </c>
      <c r="C25" s="6" t="s">
        <v>26</v>
      </c>
      <c r="D25" s="25">
        <f>SUM(D10:D24)</f>
        <v>47974.25</v>
      </c>
    </row>
    <row r="26" spans="2:4" ht="30">
      <c r="B26" s="4">
        <v>17</v>
      </c>
      <c r="C26" s="14" t="s">
        <v>89</v>
      </c>
      <c r="D26" s="21">
        <v>60702.84</v>
      </c>
    </row>
    <row r="27" spans="2:4">
      <c r="B27" s="4">
        <v>18</v>
      </c>
      <c r="C27" s="1" t="s">
        <v>90</v>
      </c>
      <c r="D27" s="21">
        <v>875.7</v>
      </c>
    </row>
    <row r="28" spans="2:4">
      <c r="B28" s="4">
        <v>19</v>
      </c>
      <c r="C28" s="15" t="s">
        <v>91</v>
      </c>
      <c r="D28" s="24">
        <v>23956.19</v>
      </c>
    </row>
    <row r="29" spans="2:4" ht="30">
      <c r="B29" s="4">
        <v>20</v>
      </c>
      <c r="C29" s="15" t="s">
        <v>92</v>
      </c>
      <c r="D29" s="25">
        <f>SUM(D26:D28)</f>
        <v>85534.73</v>
      </c>
    </row>
    <row r="30" spans="2:4" ht="30">
      <c r="B30" s="4">
        <v>21</v>
      </c>
      <c r="C30" s="15" t="s">
        <v>93</v>
      </c>
      <c r="D30" s="9">
        <f>D29-D25</f>
        <v>37560.479999999996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15589.31</v>
      </c>
    </row>
    <row r="35" spans="2:4" ht="30">
      <c r="B35" s="4">
        <v>23</v>
      </c>
      <c r="C35" s="16" t="s">
        <v>35</v>
      </c>
      <c r="D35" s="21">
        <f>D34-12629.64-104.24</f>
        <v>2855.4300000000003</v>
      </c>
    </row>
    <row r="36" spans="2:4">
      <c r="B36" s="17"/>
      <c r="C36" s="10"/>
      <c r="D36" s="19"/>
    </row>
    <row r="37" spans="2:4">
      <c r="C37" s="12"/>
      <c r="D37" s="10"/>
    </row>
    <row r="38" spans="2:4">
      <c r="C38" t="s">
        <v>19</v>
      </c>
      <c r="D38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B1:D38"/>
  <sheetViews>
    <sheetView topLeftCell="A19" workbookViewId="0">
      <selection activeCell="D36" sqref="D36"/>
    </sheetView>
  </sheetViews>
  <sheetFormatPr defaultRowHeight="15"/>
  <cols>
    <col min="1" max="1" width="3" customWidth="1"/>
    <col min="2" max="2" width="4.28515625" customWidth="1"/>
    <col min="3" max="3" width="65.42578125" customWidth="1"/>
    <col min="4" max="4" width="24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20</v>
      </c>
    </row>
    <row r="4" spans="2:4">
      <c r="C4" s="2"/>
      <c r="D4" s="4" t="s">
        <v>69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30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34">
        <v>240.86</v>
      </c>
    </row>
    <row r="11" spans="2:4">
      <c r="B11" s="4">
        <v>2</v>
      </c>
      <c r="C11" s="1" t="s">
        <v>8</v>
      </c>
      <c r="D11" s="34">
        <v>4518.74</v>
      </c>
    </row>
    <row r="12" spans="2:4">
      <c r="B12" s="4">
        <v>3</v>
      </c>
      <c r="C12" s="1" t="s">
        <v>9</v>
      </c>
      <c r="D12" s="34">
        <v>7493.04</v>
      </c>
    </row>
    <row r="13" spans="2:4">
      <c r="B13" s="4">
        <v>4</v>
      </c>
      <c r="C13" s="1" t="s">
        <v>10</v>
      </c>
      <c r="D13" s="34">
        <v>740.2</v>
      </c>
    </row>
    <row r="14" spans="2:4">
      <c r="B14" s="4">
        <v>5</v>
      </c>
      <c r="C14" s="1" t="s">
        <v>11</v>
      </c>
      <c r="D14" s="34">
        <v>1395.5</v>
      </c>
    </row>
    <row r="15" spans="2:4">
      <c r="B15" s="4">
        <v>6</v>
      </c>
      <c r="C15" s="1" t="s">
        <v>12</v>
      </c>
      <c r="D15" s="35">
        <f>14169.8+1376.72</f>
        <v>15546.519999999999</v>
      </c>
    </row>
    <row r="16" spans="2:4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/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7444.36</v>
      </c>
    </row>
    <row r="20" spans="2:4">
      <c r="B20" s="4">
        <v>11</v>
      </c>
      <c r="C20" s="1" t="s">
        <v>17</v>
      </c>
      <c r="D20" s="34">
        <v>8223.1200000000008</v>
      </c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223.09</v>
      </c>
    </row>
    <row r="23" spans="2:4">
      <c r="B23" s="4">
        <v>14</v>
      </c>
      <c r="C23" s="1" t="s">
        <v>33</v>
      </c>
      <c r="D23" s="34">
        <v>21113.4</v>
      </c>
    </row>
    <row r="24" spans="2:4">
      <c r="B24" s="4">
        <v>15</v>
      </c>
      <c r="C24" s="1" t="s">
        <v>34</v>
      </c>
      <c r="D24" s="36">
        <v>4756.28</v>
      </c>
    </row>
    <row r="25" spans="2:4">
      <c r="B25" s="4">
        <v>16</v>
      </c>
      <c r="C25" s="6" t="s">
        <v>26</v>
      </c>
      <c r="D25" s="37">
        <f>SUM(D10:D24)</f>
        <v>71695.11</v>
      </c>
    </row>
    <row r="26" spans="2:4" ht="30">
      <c r="B26" s="4">
        <v>17</v>
      </c>
      <c r="C26" s="14" t="s">
        <v>89</v>
      </c>
      <c r="D26" s="34">
        <v>87045</v>
      </c>
    </row>
    <row r="27" spans="2:4">
      <c r="B27" s="4">
        <v>18</v>
      </c>
      <c r="C27" s="1" t="s">
        <v>90</v>
      </c>
      <c r="D27" s="34">
        <v>1376.58</v>
      </c>
    </row>
    <row r="28" spans="2:4">
      <c r="B28" s="4">
        <v>19</v>
      </c>
      <c r="C28" s="15" t="s">
        <v>91</v>
      </c>
      <c r="D28" s="38">
        <v>-6154.34</v>
      </c>
    </row>
    <row r="29" spans="2:4" ht="30">
      <c r="B29" s="4">
        <v>20</v>
      </c>
      <c r="C29" s="15" t="s">
        <v>92</v>
      </c>
      <c r="D29" s="37">
        <f>SUM(D26:D28)</f>
        <v>82267.240000000005</v>
      </c>
    </row>
    <row r="30" spans="2:4" ht="30">
      <c r="B30" s="4">
        <v>21</v>
      </c>
      <c r="C30" s="15" t="s">
        <v>93</v>
      </c>
      <c r="D30" s="35">
        <f>D29-D25</f>
        <v>10572.130000000005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118175.72</v>
      </c>
    </row>
    <row r="35" spans="2:4" ht="30">
      <c r="B35" s="4">
        <v>23</v>
      </c>
      <c r="C35" s="16" t="s">
        <v>35</v>
      </c>
      <c r="D35" s="21">
        <f>D34-20328.2-163.89</f>
        <v>97683.63</v>
      </c>
    </row>
    <row r="36" spans="2:4">
      <c r="B36" s="17"/>
      <c r="C36" s="10"/>
      <c r="D36" s="19"/>
    </row>
    <row r="37" spans="2:4">
      <c r="C37" s="12"/>
      <c r="D37" s="10"/>
    </row>
    <row r="38" spans="2:4">
      <c r="C38" t="s">
        <v>19</v>
      </c>
      <c r="D38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B1:D38"/>
  <sheetViews>
    <sheetView topLeftCell="A22" workbookViewId="0">
      <selection activeCell="D36" sqref="D36"/>
    </sheetView>
  </sheetViews>
  <sheetFormatPr defaultRowHeight="15"/>
  <cols>
    <col min="1" max="1" width="3.5703125" customWidth="1"/>
    <col min="2" max="2" width="4.85546875" customWidth="1"/>
    <col min="3" max="3" width="65.140625" customWidth="1"/>
    <col min="4" max="4" width="23.71093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20</v>
      </c>
    </row>
    <row r="4" spans="2:4">
      <c r="C4" s="2"/>
      <c r="D4" s="4" t="s">
        <v>70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6.2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>
        <v>12573.58</v>
      </c>
    </row>
    <row r="11" spans="2:4">
      <c r="B11" s="4">
        <v>2</v>
      </c>
      <c r="C11" s="1" t="s">
        <v>8</v>
      </c>
      <c r="D11" s="21">
        <v>29367.85</v>
      </c>
    </row>
    <row r="12" spans="2:4">
      <c r="B12" s="4">
        <v>3</v>
      </c>
      <c r="C12" s="1" t="s">
        <v>9</v>
      </c>
      <c r="D12" s="21">
        <v>13570.1</v>
      </c>
    </row>
    <row r="13" spans="2:4">
      <c r="B13" s="4">
        <v>4</v>
      </c>
      <c r="C13" s="1" t="s">
        <v>10</v>
      </c>
      <c r="D13" s="21">
        <v>1742.77</v>
      </c>
    </row>
    <row r="14" spans="2:4">
      <c r="B14" s="4">
        <v>5</v>
      </c>
      <c r="C14" s="1" t="s">
        <v>11</v>
      </c>
      <c r="D14" s="21">
        <v>941.95</v>
      </c>
    </row>
    <row r="15" spans="2:4">
      <c r="B15" s="4">
        <v>6</v>
      </c>
      <c r="C15" s="1" t="s">
        <v>12</v>
      </c>
      <c r="D15" s="22">
        <f>7579.2+2215.89</f>
        <v>9795.09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3196.34</v>
      </c>
    </row>
    <row r="20" spans="2:4">
      <c r="B20" s="4">
        <v>11</v>
      </c>
      <c r="C20" s="1" t="s">
        <v>17</v>
      </c>
      <c r="D20" s="21">
        <v>3654.72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165.86</v>
      </c>
    </row>
    <row r="23" spans="2:4">
      <c r="B23" s="4">
        <v>14</v>
      </c>
      <c r="C23" s="1" t="s">
        <v>33</v>
      </c>
      <c r="D23" s="21">
        <v>13617.68</v>
      </c>
    </row>
    <row r="24" spans="2:4">
      <c r="B24" s="4">
        <v>15</v>
      </c>
      <c r="C24" s="1" t="s">
        <v>34</v>
      </c>
      <c r="D24" s="23">
        <v>735.02</v>
      </c>
    </row>
    <row r="25" spans="2:4">
      <c r="B25" s="4">
        <v>16</v>
      </c>
      <c r="C25" s="6" t="s">
        <v>26</v>
      </c>
      <c r="D25" s="25">
        <f>SUM(D10:D24)</f>
        <v>89360.960000000006</v>
      </c>
    </row>
    <row r="26" spans="2:4" ht="30">
      <c r="B26" s="4">
        <v>17</v>
      </c>
      <c r="C26" s="14" t="s">
        <v>89</v>
      </c>
      <c r="D26" s="21">
        <v>53523.48</v>
      </c>
    </row>
    <row r="27" spans="2:4">
      <c r="B27" s="4">
        <v>18</v>
      </c>
      <c r="C27" s="1" t="s">
        <v>90</v>
      </c>
      <c r="D27" s="21">
        <v>1045.02</v>
      </c>
    </row>
    <row r="28" spans="2:4">
      <c r="B28" s="4">
        <v>19</v>
      </c>
      <c r="C28" s="15" t="s">
        <v>91</v>
      </c>
      <c r="D28" s="24">
        <v>-6291.17</v>
      </c>
    </row>
    <row r="29" spans="2:4" ht="30">
      <c r="B29" s="4">
        <v>20</v>
      </c>
      <c r="C29" s="15" t="s">
        <v>92</v>
      </c>
      <c r="D29" s="25">
        <f>SUM(D26:D28)</f>
        <v>48277.33</v>
      </c>
    </row>
    <row r="30" spans="2:4" ht="30">
      <c r="B30" s="4">
        <v>21</v>
      </c>
      <c r="C30" s="15" t="s">
        <v>93</v>
      </c>
      <c r="D30" s="9">
        <f>D29-D25</f>
        <v>-41083.630000000005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98408.61</v>
      </c>
    </row>
    <row r="35" spans="2:4" ht="30">
      <c r="B35" s="4">
        <v>23</v>
      </c>
      <c r="C35" s="16" t="s">
        <v>35</v>
      </c>
      <c r="D35" s="21">
        <f>D34-12731.65-124.42</f>
        <v>85552.540000000008</v>
      </c>
    </row>
    <row r="36" spans="2:4">
      <c r="B36" s="17"/>
      <c r="C36" s="10"/>
      <c r="D36" s="19"/>
    </row>
    <row r="37" spans="2:4">
      <c r="C37" s="12"/>
      <c r="D37" s="10"/>
    </row>
    <row r="38" spans="2:4">
      <c r="C38" t="s">
        <v>19</v>
      </c>
      <c r="D38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B1:D38"/>
  <sheetViews>
    <sheetView topLeftCell="A19" workbookViewId="0">
      <selection activeCell="D36" sqref="D36"/>
    </sheetView>
  </sheetViews>
  <sheetFormatPr defaultRowHeight="15"/>
  <cols>
    <col min="1" max="1" width="3.7109375" customWidth="1"/>
    <col min="2" max="2" width="5.42578125" customWidth="1"/>
    <col min="3" max="3" width="65.42578125" customWidth="1"/>
    <col min="4" max="4" width="24.425781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20</v>
      </c>
    </row>
    <row r="4" spans="2:4">
      <c r="C4" s="2"/>
      <c r="D4" s="4" t="s">
        <v>71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9.2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78.08</v>
      </c>
    </row>
    <row r="12" spans="2:4">
      <c r="B12" s="4">
        <v>3</v>
      </c>
      <c r="C12" s="1" t="s">
        <v>9</v>
      </c>
      <c r="D12" s="21">
        <v>1395.03</v>
      </c>
    </row>
    <row r="13" spans="2:4">
      <c r="B13" s="4">
        <v>4</v>
      </c>
      <c r="C13" s="1" t="s">
        <v>10</v>
      </c>
      <c r="D13" s="21">
        <v>380.39</v>
      </c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>
        <f>5602.02+655.42</f>
        <v>6257.4400000000005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1838.29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74.36</v>
      </c>
    </row>
    <row r="23" spans="2:4">
      <c r="B23" s="4">
        <v>14</v>
      </c>
      <c r="C23" s="1" t="s">
        <v>33</v>
      </c>
      <c r="D23" s="21">
        <v>6716.99</v>
      </c>
    </row>
    <row r="24" spans="2:4">
      <c r="B24" s="4">
        <v>15</v>
      </c>
      <c r="C24" s="1" t="s">
        <v>34</v>
      </c>
      <c r="D24" s="23">
        <v>1493.65</v>
      </c>
    </row>
    <row r="25" spans="2:4">
      <c r="B25" s="4">
        <v>16</v>
      </c>
      <c r="C25" s="6" t="s">
        <v>26</v>
      </c>
      <c r="D25" s="25">
        <f>SUM(D10:D24)</f>
        <v>18234.230000000003</v>
      </c>
    </row>
    <row r="26" spans="2:4" ht="30">
      <c r="B26" s="4">
        <v>17</v>
      </c>
      <c r="C26" s="14" t="s">
        <v>89</v>
      </c>
      <c r="D26" s="21">
        <v>27692.400000000001</v>
      </c>
    </row>
    <row r="27" spans="2:4">
      <c r="B27" s="4">
        <v>18</v>
      </c>
      <c r="C27" s="1" t="s">
        <v>90</v>
      </c>
      <c r="D27" s="21">
        <v>1014</v>
      </c>
    </row>
    <row r="28" spans="2:4">
      <c r="B28" s="4">
        <v>19</v>
      </c>
      <c r="C28" s="15" t="s">
        <v>91</v>
      </c>
      <c r="D28" s="24">
        <v>37978.04</v>
      </c>
    </row>
    <row r="29" spans="2:4" ht="30">
      <c r="B29" s="4">
        <v>20</v>
      </c>
      <c r="C29" s="15" t="s">
        <v>92</v>
      </c>
      <c r="D29" s="25">
        <f>SUM(D26:D28)</f>
        <v>66684.44</v>
      </c>
    </row>
    <row r="30" spans="2:4" ht="30">
      <c r="B30" s="4">
        <v>21</v>
      </c>
      <c r="C30" s="15" t="s">
        <v>93</v>
      </c>
      <c r="D30" s="9">
        <f>D29-D25</f>
        <v>48450.21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7875</v>
      </c>
    </row>
    <row r="35" spans="2:4" ht="30">
      <c r="B35" s="4">
        <v>23</v>
      </c>
      <c r="C35" s="16" t="s">
        <v>35</v>
      </c>
      <c r="D35" s="21">
        <f>D34-4740.32-120.71</f>
        <v>3013.9700000000003</v>
      </c>
    </row>
    <row r="36" spans="2:4">
      <c r="B36" s="17"/>
      <c r="C36" s="10"/>
      <c r="D36" s="19"/>
    </row>
    <row r="37" spans="2:4">
      <c r="C37" s="12"/>
      <c r="D37" s="10"/>
    </row>
    <row r="38" spans="2:4">
      <c r="C38" t="s">
        <v>19</v>
      </c>
      <c r="D38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B1:D39"/>
  <sheetViews>
    <sheetView topLeftCell="A22" workbookViewId="0">
      <selection activeCell="D36" sqref="D36"/>
    </sheetView>
  </sheetViews>
  <sheetFormatPr defaultRowHeight="15"/>
  <cols>
    <col min="1" max="1" width="3.42578125" customWidth="1"/>
    <col min="2" max="2" width="5.5703125" customWidth="1"/>
    <col min="3" max="3" width="66.5703125" customWidth="1"/>
    <col min="4" max="4" width="23.855468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13" t="s">
        <v>2</v>
      </c>
      <c r="D3" s="4" t="s">
        <v>20</v>
      </c>
    </row>
    <row r="4" spans="2:4">
      <c r="C4" s="2"/>
      <c r="D4" s="4" t="s">
        <v>21</v>
      </c>
    </row>
    <row r="5" spans="2:4">
      <c r="C5" s="13" t="s">
        <v>3</v>
      </c>
      <c r="D5" s="1" t="s">
        <v>88</v>
      </c>
    </row>
    <row r="6" spans="2:4">
      <c r="C6" s="13" t="s">
        <v>4</v>
      </c>
      <c r="D6" s="4" t="s">
        <v>22</v>
      </c>
    </row>
    <row r="8" spans="2:4" ht="30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>
        <v>15420.59</v>
      </c>
    </row>
    <row r="11" spans="2:4">
      <c r="B11" s="4">
        <v>2</v>
      </c>
      <c r="C11" s="1" t="s">
        <v>8</v>
      </c>
      <c r="D11" s="21">
        <v>15209.9</v>
      </c>
    </row>
    <row r="12" spans="2:4">
      <c r="B12" s="4">
        <v>3</v>
      </c>
      <c r="C12" s="1" t="s">
        <v>9</v>
      </c>
      <c r="D12" s="21">
        <v>117605.03</v>
      </c>
    </row>
    <row r="13" spans="2:4">
      <c r="B13" s="4">
        <v>4</v>
      </c>
      <c r="C13" s="1" t="s">
        <v>10</v>
      </c>
      <c r="D13" s="21">
        <v>40794.339999999997</v>
      </c>
    </row>
    <row r="14" spans="2:4">
      <c r="B14" s="4">
        <v>5</v>
      </c>
      <c r="C14" s="1" t="s">
        <v>11</v>
      </c>
      <c r="D14" s="21">
        <v>2415.6</v>
      </c>
    </row>
    <row r="15" spans="2:4">
      <c r="B15" s="4">
        <v>6</v>
      </c>
      <c r="C15" s="1" t="s">
        <v>12</v>
      </c>
      <c r="D15" s="22">
        <f>16146.99+1887.42</f>
        <v>18034.41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>
        <v>1747.91</v>
      </c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20666.009999999998</v>
      </c>
    </row>
    <row r="20" spans="2:4">
      <c r="B20" s="4">
        <v>11</v>
      </c>
      <c r="C20" s="1" t="s">
        <v>17</v>
      </c>
      <c r="D20" s="21">
        <v>5482.08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408.97</v>
      </c>
    </row>
    <row r="23" spans="2:4">
      <c r="B23" s="4">
        <v>14</v>
      </c>
      <c r="C23" s="1" t="s">
        <v>33</v>
      </c>
      <c r="D23" s="21">
        <v>36548.11</v>
      </c>
    </row>
    <row r="24" spans="2:4">
      <c r="B24" s="4">
        <v>15</v>
      </c>
      <c r="C24" s="1" t="s">
        <v>34</v>
      </c>
      <c r="D24" s="23">
        <v>7022.81</v>
      </c>
    </row>
    <row r="25" spans="2:4">
      <c r="B25" s="4">
        <v>16</v>
      </c>
      <c r="C25" s="6" t="s">
        <v>26</v>
      </c>
      <c r="D25" s="25">
        <f>SUM(D10:D24)</f>
        <v>281355.76</v>
      </c>
    </row>
    <row r="26" spans="2:4" ht="30">
      <c r="B26" s="4">
        <v>17</v>
      </c>
      <c r="C26" s="14" t="s">
        <v>89</v>
      </c>
      <c r="D26" s="21">
        <v>148042.44</v>
      </c>
    </row>
    <row r="27" spans="2:4">
      <c r="B27" s="4">
        <v>18</v>
      </c>
      <c r="C27" s="1" t="s">
        <v>90</v>
      </c>
      <c r="D27" s="21">
        <v>1674.72</v>
      </c>
    </row>
    <row r="28" spans="2:4">
      <c r="B28" s="4">
        <v>19</v>
      </c>
      <c r="C28" s="15" t="s">
        <v>91</v>
      </c>
      <c r="D28" s="24">
        <v>-224467.65</v>
      </c>
    </row>
    <row r="29" spans="2:4" ht="30">
      <c r="B29" s="4">
        <v>20</v>
      </c>
      <c r="C29" s="15" t="s">
        <v>92</v>
      </c>
      <c r="D29" s="25">
        <f>SUM(D26:D28)</f>
        <v>-74750.489999999991</v>
      </c>
    </row>
    <row r="30" spans="2:4" ht="30">
      <c r="B30" s="4">
        <v>21</v>
      </c>
      <c r="C30" s="15" t="s">
        <v>93</v>
      </c>
      <c r="D30" s="9">
        <f>D29-D25</f>
        <v>-356106.25</v>
      </c>
    </row>
    <row r="31" spans="2:4" ht="36.75" customHeight="1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632221.79</v>
      </c>
    </row>
    <row r="35" spans="2:4" ht="30">
      <c r="B35" s="4">
        <v>23</v>
      </c>
      <c r="C35" s="16" t="s">
        <v>35</v>
      </c>
      <c r="D35" s="21">
        <f>D34-72117.29-464.89</f>
        <v>559639.61</v>
      </c>
    </row>
    <row r="36" spans="2:4">
      <c r="B36" s="17"/>
      <c r="C36" s="31"/>
      <c r="D36" s="19"/>
    </row>
    <row r="37" spans="2:4">
      <c r="B37" s="17"/>
      <c r="C37" s="31"/>
      <c r="D37" s="19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horizontalDpi="180" verticalDpi="18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B1:D39"/>
  <sheetViews>
    <sheetView topLeftCell="A16" workbookViewId="0">
      <selection activeCell="D35" sqref="D35"/>
    </sheetView>
  </sheetViews>
  <sheetFormatPr defaultRowHeight="15"/>
  <cols>
    <col min="1" max="1" width="4.42578125" customWidth="1"/>
    <col min="2" max="2" width="5.5703125" customWidth="1"/>
    <col min="3" max="3" width="64.85546875" customWidth="1"/>
    <col min="4" max="4" width="25.140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13" t="s">
        <v>2</v>
      </c>
      <c r="D3" s="4" t="s">
        <v>20</v>
      </c>
    </row>
    <row r="4" spans="2:4">
      <c r="C4" s="2"/>
      <c r="D4" s="4" t="s">
        <v>72</v>
      </c>
    </row>
    <row r="5" spans="2:4">
      <c r="C5" s="13" t="s">
        <v>3</v>
      </c>
      <c r="D5" s="1" t="s">
        <v>88</v>
      </c>
    </row>
    <row r="6" spans="2:4">
      <c r="C6" s="13" t="s">
        <v>4</v>
      </c>
      <c r="D6" s="4" t="s">
        <v>22</v>
      </c>
    </row>
    <row r="8" spans="2:4" ht="27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808.33</v>
      </c>
    </row>
    <row r="12" spans="2:4">
      <c r="B12" s="4">
        <v>3</v>
      </c>
      <c r="C12" s="1" t="s">
        <v>9</v>
      </c>
      <c r="D12" s="21">
        <v>836.12</v>
      </c>
    </row>
    <row r="13" spans="2:4">
      <c r="B13" s="4">
        <v>4</v>
      </c>
      <c r="C13" s="1" t="s">
        <v>10</v>
      </c>
      <c r="D13" s="21">
        <v>1451.39</v>
      </c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>
        <f>6261.08+734.26</f>
        <v>6995.34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1479.84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74.36</v>
      </c>
    </row>
    <row r="23" spans="2:4">
      <c r="B23" s="4">
        <v>14</v>
      </c>
      <c r="C23" s="1" t="s">
        <v>33</v>
      </c>
      <c r="D23" s="21">
        <v>5091.66</v>
      </c>
    </row>
    <row r="24" spans="2:4">
      <c r="B24" s="4">
        <v>15</v>
      </c>
      <c r="C24" s="1" t="s">
        <v>34</v>
      </c>
      <c r="D24" s="23">
        <v>1088</v>
      </c>
    </row>
    <row r="25" spans="2:4">
      <c r="B25" s="4">
        <v>16</v>
      </c>
      <c r="C25" s="6" t="s">
        <v>26</v>
      </c>
      <c r="D25" s="25">
        <f>SUM(D10:D24)</f>
        <v>17825.04</v>
      </c>
    </row>
    <row r="26" spans="2:4" ht="30">
      <c r="B26" s="4">
        <v>17</v>
      </c>
      <c r="C26" s="14" t="s">
        <v>89</v>
      </c>
      <c r="D26" s="21">
        <v>20991.599999999999</v>
      </c>
    </row>
    <row r="27" spans="2:4">
      <c r="B27" s="4">
        <v>18</v>
      </c>
      <c r="C27" s="1" t="s">
        <v>90</v>
      </c>
      <c r="D27" s="21">
        <v>911.34</v>
      </c>
    </row>
    <row r="28" spans="2:4">
      <c r="B28" s="4">
        <v>19</v>
      </c>
      <c r="C28" s="15" t="s">
        <v>91</v>
      </c>
      <c r="D28" s="24">
        <v>29366.12</v>
      </c>
    </row>
    <row r="29" spans="2:4" ht="30">
      <c r="B29" s="4">
        <v>20</v>
      </c>
      <c r="C29" s="15" t="s">
        <v>92</v>
      </c>
      <c r="D29" s="25">
        <f>SUM(D26:D28)</f>
        <v>51269.06</v>
      </c>
    </row>
    <row r="30" spans="2:4" ht="30">
      <c r="B30" s="4">
        <v>21</v>
      </c>
      <c r="C30" s="15" t="s">
        <v>93</v>
      </c>
      <c r="D30" s="9">
        <f>D29-D25</f>
        <v>33444.019999999997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4072.9</v>
      </c>
    </row>
    <row r="35" spans="2:4" ht="30">
      <c r="B35" s="4">
        <v>23</v>
      </c>
      <c r="C35" s="16" t="s">
        <v>35</v>
      </c>
      <c r="D35" s="21">
        <v>0</v>
      </c>
    </row>
    <row r="36" spans="2:4">
      <c r="B36" s="17"/>
      <c r="C36" s="31"/>
      <c r="D36" s="19"/>
    </row>
    <row r="37" spans="2:4">
      <c r="B37" s="17"/>
      <c r="C37" s="31"/>
      <c r="D37" s="19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B1:D40"/>
  <sheetViews>
    <sheetView topLeftCell="A13" workbookViewId="0">
      <selection activeCell="D35" sqref="D35"/>
    </sheetView>
  </sheetViews>
  <sheetFormatPr defaultRowHeight="15"/>
  <cols>
    <col min="1" max="1" width="3.42578125" customWidth="1"/>
    <col min="2" max="2" width="5.28515625" customWidth="1"/>
    <col min="3" max="3" width="65.140625" customWidth="1"/>
    <col min="4" max="4" width="25.71093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20</v>
      </c>
    </row>
    <row r="4" spans="2:4">
      <c r="C4" s="2"/>
      <c r="D4" s="4" t="s">
        <v>24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30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>
        <v>6605.31</v>
      </c>
    </row>
    <row r="11" spans="2:4">
      <c r="B11" s="4">
        <v>2</v>
      </c>
      <c r="C11" s="1" t="s">
        <v>8</v>
      </c>
      <c r="D11" s="21">
        <v>6873.24</v>
      </c>
    </row>
    <row r="12" spans="2:4">
      <c r="B12" s="4">
        <v>3</v>
      </c>
      <c r="C12" s="1" t="s">
        <v>9</v>
      </c>
      <c r="D12" s="21">
        <v>45541.89</v>
      </c>
    </row>
    <row r="13" spans="2:4">
      <c r="B13" s="4">
        <v>4</v>
      </c>
      <c r="C13" s="1" t="s">
        <v>10</v>
      </c>
      <c r="D13" s="21">
        <v>23051.25</v>
      </c>
    </row>
    <row r="14" spans="2:4">
      <c r="B14" s="4">
        <v>5</v>
      </c>
      <c r="C14" s="1" t="s">
        <v>11</v>
      </c>
      <c r="D14" s="21">
        <v>2002.44</v>
      </c>
    </row>
    <row r="15" spans="2:4">
      <c r="B15" s="4">
        <v>6</v>
      </c>
      <c r="C15" s="1" t="s">
        <v>12</v>
      </c>
      <c r="D15" s="22">
        <f>9556.38+1114.85</f>
        <v>10671.23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>
        <v>1459.49</v>
      </c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21739.55</v>
      </c>
    </row>
    <row r="20" spans="2:4">
      <c r="B20" s="4">
        <v>11</v>
      </c>
      <c r="C20" s="1" t="s">
        <v>17</v>
      </c>
      <c r="D20" s="21">
        <v>7309.44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297.45</v>
      </c>
    </row>
    <row r="23" spans="2:4">
      <c r="B23" s="4">
        <v>14</v>
      </c>
      <c r="C23" s="1" t="s">
        <v>33</v>
      </c>
      <c r="D23" s="21">
        <v>30290.36</v>
      </c>
    </row>
    <row r="24" spans="2:4">
      <c r="B24" s="4">
        <v>15</v>
      </c>
      <c r="C24" s="1" t="s">
        <v>34</v>
      </c>
      <c r="D24" s="23">
        <v>7255.55</v>
      </c>
    </row>
    <row r="25" spans="2:4">
      <c r="B25" s="4">
        <v>16</v>
      </c>
      <c r="C25" s="6" t="s">
        <v>26</v>
      </c>
      <c r="D25" s="25">
        <f>SUM(D10:D24)</f>
        <v>163097.20000000001</v>
      </c>
    </row>
    <row r="26" spans="2:4" ht="30">
      <c r="B26" s="4">
        <v>17</v>
      </c>
      <c r="C26" s="14" t="s">
        <v>89</v>
      </c>
      <c r="D26" s="21">
        <v>122694.96</v>
      </c>
    </row>
    <row r="27" spans="2:4">
      <c r="B27" s="4">
        <v>18</v>
      </c>
      <c r="C27" s="1" t="s">
        <v>90</v>
      </c>
      <c r="D27" s="21">
        <v>1510.26</v>
      </c>
    </row>
    <row r="28" spans="2:4">
      <c r="B28" s="4">
        <v>19</v>
      </c>
      <c r="C28" s="15" t="s">
        <v>91</v>
      </c>
      <c r="D28" s="24">
        <v>-88486.81</v>
      </c>
    </row>
    <row r="29" spans="2:4" ht="30">
      <c r="B29" s="4">
        <v>20</v>
      </c>
      <c r="C29" s="15" t="s">
        <v>92</v>
      </c>
      <c r="D29" s="25">
        <f>SUM(D26:D28)</f>
        <v>35718.410000000003</v>
      </c>
    </row>
    <row r="30" spans="2:4" ht="30">
      <c r="B30" s="4">
        <v>21</v>
      </c>
      <c r="C30" s="15" t="s">
        <v>93</v>
      </c>
      <c r="D30" s="9">
        <f>D29-D25</f>
        <v>-127378.79000000001</v>
      </c>
    </row>
    <row r="31" spans="2:4" ht="38.25" customHeight="1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47.25" customHeight="1">
      <c r="B34" s="4">
        <v>22</v>
      </c>
      <c r="C34" s="11" t="s">
        <v>94</v>
      </c>
      <c r="D34" s="21">
        <v>56185.56</v>
      </c>
    </row>
    <row r="35" spans="2:4" ht="30">
      <c r="B35" s="4">
        <v>23</v>
      </c>
      <c r="C35" s="16" t="s">
        <v>35</v>
      </c>
      <c r="D35" s="21">
        <v>0</v>
      </c>
    </row>
    <row r="36" spans="2:4">
      <c r="C36" s="12"/>
      <c r="D36" s="10"/>
    </row>
    <row r="40" spans="2:4">
      <c r="C40" t="s">
        <v>19</v>
      </c>
      <c r="D40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D39"/>
  <sheetViews>
    <sheetView topLeftCell="A22" workbookViewId="0">
      <selection activeCell="D27" sqref="D27"/>
    </sheetView>
  </sheetViews>
  <sheetFormatPr defaultRowHeight="15"/>
  <cols>
    <col min="1" max="1" width="3.7109375" customWidth="1"/>
    <col min="2" max="2" width="6" customWidth="1"/>
    <col min="3" max="3" width="64.85546875" customWidth="1"/>
    <col min="4" max="4" width="24.28515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39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26.2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/>
    </row>
    <row r="12" spans="2:4">
      <c r="B12" s="4">
        <v>3</v>
      </c>
      <c r="C12" s="1" t="s">
        <v>9</v>
      </c>
      <c r="D12" s="21"/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/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/>
    </row>
    <row r="23" spans="2:4">
      <c r="B23" s="4">
        <v>14</v>
      </c>
      <c r="C23" s="1" t="s">
        <v>33</v>
      </c>
      <c r="D23" s="21"/>
    </row>
    <row r="24" spans="2:4">
      <c r="B24" s="4">
        <v>15</v>
      </c>
      <c r="C24" s="1" t="s">
        <v>34</v>
      </c>
      <c r="D24" s="23"/>
    </row>
    <row r="25" spans="2:4">
      <c r="B25" s="4">
        <v>16</v>
      </c>
      <c r="C25" s="6" t="s">
        <v>26</v>
      </c>
      <c r="D25" s="25">
        <f>SUM(D10:D24)</f>
        <v>0</v>
      </c>
    </row>
    <row r="26" spans="2:4" ht="30">
      <c r="B26" s="4">
        <v>17</v>
      </c>
      <c r="C26" s="14" t="s">
        <v>89</v>
      </c>
      <c r="D26" s="21"/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/>
    </row>
    <row r="29" spans="2:4" ht="30">
      <c r="B29" s="4">
        <v>20</v>
      </c>
      <c r="C29" s="15" t="s">
        <v>92</v>
      </c>
      <c r="D29" s="25">
        <f>SUM(D26:D28)</f>
        <v>0</v>
      </c>
    </row>
    <row r="30" spans="2:4" ht="30">
      <c r="B30" s="4">
        <v>21</v>
      </c>
      <c r="C30" s="15" t="s">
        <v>93</v>
      </c>
      <c r="D30" s="9">
        <f>D29-D25</f>
        <v>0</v>
      </c>
    </row>
    <row r="31" spans="2:4">
      <c r="B31" s="17"/>
      <c r="C31" s="18"/>
      <c r="D31" s="20"/>
    </row>
    <row r="32" spans="2:4" ht="20.25" customHeight="1">
      <c r="B32" s="17"/>
      <c r="C32" s="18" t="s">
        <v>27</v>
      </c>
      <c r="D32" s="20"/>
    </row>
    <row r="33" spans="2:4">
      <c r="B33" s="17"/>
      <c r="C33" s="18"/>
      <c r="D33" s="20"/>
    </row>
    <row r="34" spans="2:4" ht="48" customHeight="1">
      <c r="B34" s="4">
        <v>22</v>
      </c>
      <c r="C34" s="11" t="s">
        <v>94</v>
      </c>
      <c r="D34" s="21"/>
    </row>
    <row r="35" spans="2:4" ht="30">
      <c r="B35" s="4">
        <v>23</v>
      </c>
      <c r="C35" s="16" t="s">
        <v>35</v>
      </c>
      <c r="D35" s="21"/>
    </row>
    <row r="36" spans="2:4">
      <c r="B36" s="17"/>
      <c r="C36" s="26"/>
      <c r="D36" s="27"/>
    </row>
    <row r="37" spans="2:4">
      <c r="B37" s="17"/>
      <c r="C37" s="10"/>
      <c r="D37" s="19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B1:D40"/>
  <sheetViews>
    <sheetView topLeftCell="A13" workbookViewId="0">
      <selection activeCell="D36" sqref="D36"/>
    </sheetView>
  </sheetViews>
  <sheetFormatPr defaultRowHeight="15"/>
  <cols>
    <col min="1" max="1" width="3.28515625" customWidth="1"/>
    <col min="2" max="2" width="4.5703125" customWidth="1"/>
    <col min="3" max="3" width="64.85546875" customWidth="1"/>
    <col min="4" max="4" width="24.28515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20</v>
      </c>
    </row>
    <row r="4" spans="2:4">
      <c r="C4" s="2"/>
      <c r="D4" s="4" t="s">
        <v>73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9.2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>
        <v>10629.7</v>
      </c>
    </row>
    <row r="11" spans="2:4">
      <c r="B11" s="4">
        <v>2</v>
      </c>
      <c r="C11" s="1" t="s">
        <v>8</v>
      </c>
      <c r="D11" s="21">
        <v>5924.83</v>
      </c>
    </row>
    <row r="12" spans="2:4">
      <c r="B12" s="4">
        <v>3</v>
      </c>
      <c r="C12" s="1" t="s">
        <v>9</v>
      </c>
      <c r="D12" s="21">
        <v>3454.11</v>
      </c>
    </row>
    <row r="13" spans="2:4">
      <c r="B13" s="4">
        <v>4</v>
      </c>
      <c r="C13" s="1" t="s">
        <v>10</v>
      </c>
      <c r="D13" s="21">
        <v>1451.39</v>
      </c>
    </row>
    <row r="14" spans="2:4">
      <c r="B14" s="4">
        <v>5</v>
      </c>
      <c r="C14" s="1" t="s">
        <v>11</v>
      </c>
      <c r="D14" s="21">
        <v>567.6</v>
      </c>
    </row>
    <row r="15" spans="2:4">
      <c r="B15" s="4">
        <v>6</v>
      </c>
      <c r="C15" s="1" t="s">
        <v>12</v>
      </c>
      <c r="D15" s="22">
        <f>4613.42+537.16</f>
        <v>5150.58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2862.95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111.54</v>
      </c>
    </row>
    <row r="23" spans="2:4">
      <c r="B23" s="4">
        <v>14</v>
      </c>
      <c r="C23" s="1" t="s">
        <v>33</v>
      </c>
      <c r="D23" s="21">
        <v>8585.93</v>
      </c>
    </row>
    <row r="24" spans="2:4">
      <c r="B24" s="4">
        <v>15</v>
      </c>
      <c r="C24" s="1" t="s">
        <v>34</v>
      </c>
      <c r="D24" s="23">
        <v>999.74</v>
      </c>
    </row>
    <row r="25" spans="2:4">
      <c r="B25" s="4">
        <v>16</v>
      </c>
      <c r="C25" s="6" t="s">
        <v>26</v>
      </c>
      <c r="D25" s="25">
        <f>SUM(D10:D24)</f>
        <v>39738.370000000003</v>
      </c>
    </row>
    <row r="26" spans="2:4" ht="30">
      <c r="B26" s="4">
        <v>17</v>
      </c>
      <c r="C26" s="14" t="s">
        <v>89</v>
      </c>
      <c r="D26" s="21">
        <v>35397.360000000001</v>
      </c>
    </row>
    <row r="27" spans="2:4">
      <c r="B27" s="4">
        <v>18</v>
      </c>
      <c r="C27" s="1" t="s">
        <v>90</v>
      </c>
      <c r="D27" s="21">
        <v>1448.04</v>
      </c>
    </row>
    <row r="28" spans="2:4">
      <c r="B28" s="4">
        <v>19</v>
      </c>
      <c r="C28" s="15" t="s">
        <v>91</v>
      </c>
      <c r="D28" s="24">
        <v>49141.95</v>
      </c>
    </row>
    <row r="29" spans="2:4" ht="30">
      <c r="B29" s="4">
        <v>20</v>
      </c>
      <c r="C29" s="15" t="s">
        <v>92</v>
      </c>
      <c r="D29" s="25">
        <f>SUM(D26:D28)</f>
        <v>85987.35</v>
      </c>
    </row>
    <row r="30" spans="2:4" ht="30">
      <c r="B30" s="4">
        <v>21</v>
      </c>
      <c r="C30" s="15" t="s">
        <v>93</v>
      </c>
      <c r="D30" s="9">
        <f>D29-D25</f>
        <v>46248.98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46.5" customHeight="1">
      <c r="B34" s="4">
        <v>22</v>
      </c>
      <c r="C34" s="11" t="s">
        <v>94</v>
      </c>
      <c r="D34" s="21">
        <v>8921.92</v>
      </c>
    </row>
    <row r="35" spans="2:4" ht="30">
      <c r="B35" s="4">
        <v>23</v>
      </c>
      <c r="C35" s="16" t="s">
        <v>35</v>
      </c>
      <c r="D35" s="21">
        <f>D34-5070.11-172.38</f>
        <v>3679.4300000000003</v>
      </c>
    </row>
    <row r="36" spans="2:4">
      <c r="C36" s="12"/>
      <c r="D36" s="10"/>
    </row>
    <row r="40" spans="2:4">
      <c r="C40" t="s">
        <v>19</v>
      </c>
      <c r="D40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B1:D39"/>
  <sheetViews>
    <sheetView topLeftCell="A16" workbookViewId="0">
      <selection activeCell="D36" sqref="D36"/>
    </sheetView>
  </sheetViews>
  <sheetFormatPr defaultRowHeight="15"/>
  <cols>
    <col min="1" max="1" width="4.140625" customWidth="1"/>
    <col min="2" max="2" width="5.5703125" customWidth="1"/>
    <col min="3" max="3" width="64.5703125" customWidth="1"/>
    <col min="4" max="4" width="24.140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20</v>
      </c>
    </row>
    <row r="4" spans="2:4">
      <c r="C4" s="2"/>
      <c r="D4" s="4" t="s">
        <v>30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7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>
        <v>7764.53</v>
      </c>
    </row>
    <row r="11" spans="2:4">
      <c r="B11" s="4">
        <v>2</v>
      </c>
      <c r="C11" s="1" t="s">
        <v>8</v>
      </c>
      <c r="D11" s="21">
        <v>14625.05</v>
      </c>
    </row>
    <row r="12" spans="2:4">
      <c r="B12" s="4">
        <v>3</v>
      </c>
      <c r="C12" s="1" t="s">
        <v>9</v>
      </c>
      <c r="D12" s="21">
        <v>91309.24</v>
      </c>
    </row>
    <row r="13" spans="2:4">
      <c r="B13" s="4">
        <v>4</v>
      </c>
      <c r="C13" s="1" t="s">
        <v>10</v>
      </c>
      <c r="D13" s="21">
        <v>52222.87</v>
      </c>
    </row>
    <row r="14" spans="2:4">
      <c r="B14" s="4">
        <v>5</v>
      </c>
      <c r="C14" s="1" t="s">
        <v>11</v>
      </c>
      <c r="D14" s="21">
        <v>2645.81</v>
      </c>
    </row>
    <row r="15" spans="2:4">
      <c r="B15" s="4">
        <v>6</v>
      </c>
      <c r="C15" s="1" t="s">
        <v>12</v>
      </c>
      <c r="D15" s="22">
        <f>9556.38+1725.53</f>
        <v>11281.91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>
        <v>2039.09</v>
      </c>
    </row>
    <row r="18" spans="2:4">
      <c r="B18" s="4">
        <v>9</v>
      </c>
      <c r="C18" s="1" t="s">
        <v>15</v>
      </c>
      <c r="D18" s="21">
        <v>3650</v>
      </c>
    </row>
    <row r="19" spans="2:4">
      <c r="B19" s="4">
        <v>10</v>
      </c>
      <c r="C19" s="1" t="s">
        <v>16</v>
      </c>
      <c r="D19" s="22">
        <v>27378.55</v>
      </c>
    </row>
    <row r="20" spans="2:4">
      <c r="B20" s="4">
        <v>11</v>
      </c>
      <c r="C20" s="1" t="s">
        <v>17</v>
      </c>
      <c r="D20" s="21">
        <v>8223.1200000000008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408.98</v>
      </c>
    </row>
    <row r="23" spans="2:4">
      <c r="B23" s="4">
        <v>14</v>
      </c>
      <c r="C23" s="1" t="s">
        <v>33</v>
      </c>
      <c r="D23" s="21">
        <v>40022.410000000003</v>
      </c>
    </row>
    <row r="24" spans="2:4">
      <c r="B24" s="4">
        <v>15</v>
      </c>
      <c r="C24" s="1" t="s">
        <v>34</v>
      </c>
      <c r="D24" s="23">
        <v>6688.55</v>
      </c>
    </row>
    <row r="25" spans="2:4">
      <c r="B25" s="4">
        <v>16</v>
      </c>
      <c r="C25" s="6" t="s">
        <v>26</v>
      </c>
      <c r="D25" s="25">
        <f>SUM(D10:D24)</f>
        <v>268260.11</v>
      </c>
    </row>
    <row r="26" spans="2:4" ht="30">
      <c r="B26" s="4">
        <v>17</v>
      </c>
      <c r="C26" s="14" t="s">
        <v>89</v>
      </c>
      <c r="D26" s="21">
        <v>168730.44</v>
      </c>
    </row>
    <row r="27" spans="2:4">
      <c r="B27" s="4">
        <v>18</v>
      </c>
      <c r="C27" s="1" t="s">
        <v>90</v>
      </c>
      <c r="D27" s="21">
        <v>3256.62</v>
      </c>
    </row>
    <row r="28" spans="2:4">
      <c r="B28" s="4">
        <v>19</v>
      </c>
      <c r="C28" s="15" t="s">
        <v>91</v>
      </c>
      <c r="D28" s="24">
        <v>-264705.67</v>
      </c>
    </row>
    <row r="29" spans="2:4" ht="30">
      <c r="B29" s="4">
        <v>20</v>
      </c>
      <c r="C29" s="15" t="s">
        <v>92</v>
      </c>
      <c r="D29" s="25">
        <f>SUM(D26:D28)</f>
        <v>-92718.609999999986</v>
      </c>
    </row>
    <row r="30" spans="2:4" ht="30">
      <c r="B30" s="4">
        <v>21</v>
      </c>
      <c r="C30" s="15" t="s">
        <v>93</v>
      </c>
      <c r="D30" s="9">
        <f>D29-D25</f>
        <v>-360978.72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102272.05</v>
      </c>
    </row>
    <row r="35" spans="2:4" ht="30">
      <c r="B35" s="4">
        <v>23</v>
      </c>
      <c r="C35" s="16" t="s">
        <v>35</v>
      </c>
      <c r="D35" s="21">
        <f>D34-70749.05-387.66</f>
        <v>31135.34</v>
      </c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B1:D40"/>
  <sheetViews>
    <sheetView topLeftCell="A13" workbookViewId="0">
      <selection activeCell="D36" sqref="D36"/>
    </sheetView>
  </sheetViews>
  <sheetFormatPr defaultRowHeight="15"/>
  <cols>
    <col min="1" max="1" width="4.28515625" customWidth="1"/>
    <col min="2" max="2" width="5.5703125" customWidth="1"/>
    <col min="3" max="3" width="65.140625" customWidth="1"/>
    <col min="4" max="4" width="24.140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20</v>
      </c>
    </row>
    <row r="4" spans="2:4">
      <c r="C4" s="2"/>
      <c r="D4" s="4" t="s">
        <v>75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33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>
        <v>4407.6099999999997</v>
      </c>
    </row>
    <row r="11" spans="2:4">
      <c r="B11" s="4">
        <v>2</v>
      </c>
      <c r="C11" s="1" t="s">
        <v>8</v>
      </c>
      <c r="D11" s="21">
        <v>10823.71</v>
      </c>
    </row>
    <row r="12" spans="2:4">
      <c r="B12" s="4">
        <v>3</v>
      </c>
      <c r="C12" s="1" t="s">
        <v>9</v>
      </c>
      <c r="D12" s="21">
        <v>82048.710000000006</v>
      </c>
    </row>
    <row r="13" spans="2:4">
      <c r="B13" s="4">
        <v>4</v>
      </c>
      <c r="C13" s="1" t="s">
        <v>10</v>
      </c>
      <c r="D13" s="21">
        <v>45898.18</v>
      </c>
    </row>
    <row r="14" spans="2:4">
      <c r="B14" s="4">
        <v>5</v>
      </c>
      <c r="C14" s="1" t="s">
        <v>11</v>
      </c>
      <c r="D14" s="21">
        <v>2582.98</v>
      </c>
    </row>
    <row r="15" spans="2:4">
      <c r="B15" s="4">
        <v>6</v>
      </c>
      <c r="C15" s="1" t="s">
        <v>12</v>
      </c>
      <c r="D15" s="22">
        <f>14169.8+1663.4</f>
        <v>15833.199999999999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>
        <v>1987.2</v>
      </c>
    </row>
    <row r="18" spans="2:4">
      <c r="B18" s="4">
        <v>9</v>
      </c>
      <c r="C18" s="1" t="s">
        <v>15</v>
      </c>
      <c r="D18" s="21">
        <v>3650</v>
      </c>
    </row>
    <row r="19" spans="2:4">
      <c r="B19" s="4">
        <v>10</v>
      </c>
      <c r="C19" s="1" t="s">
        <v>16</v>
      </c>
      <c r="D19" s="22">
        <v>21995.25</v>
      </c>
    </row>
    <row r="20" spans="2:4">
      <c r="B20" s="4">
        <v>11</v>
      </c>
      <c r="C20" s="1" t="s">
        <v>17</v>
      </c>
      <c r="D20" s="21">
        <v>5482.08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408.99</v>
      </c>
    </row>
    <row r="23" spans="2:4">
      <c r="B23" s="4">
        <v>14</v>
      </c>
      <c r="C23" s="1" t="s">
        <v>33</v>
      </c>
      <c r="D23" s="21">
        <v>39071.97</v>
      </c>
    </row>
    <row r="24" spans="2:4">
      <c r="B24" s="4">
        <v>15</v>
      </c>
      <c r="C24" s="1" t="s">
        <v>34</v>
      </c>
      <c r="D24" s="23">
        <v>6288.6</v>
      </c>
    </row>
    <row r="25" spans="2:4">
      <c r="B25" s="4">
        <v>16</v>
      </c>
      <c r="C25" s="6" t="s">
        <v>26</v>
      </c>
      <c r="D25" s="25">
        <f>SUM(D10:D24)</f>
        <v>240478.48</v>
      </c>
    </row>
    <row r="26" spans="2:4" ht="30">
      <c r="B26" s="4">
        <v>17</v>
      </c>
      <c r="C26" s="14" t="s">
        <v>89</v>
      </c>
      <c r="D26" s="21">
        <v>164723.4</v>
      </c>
    </row>
    <row r="27" spans="2:4">
      <c r="B27" s="4">
        <v>18</v>
      </c>
      <c r="C27" s="1" t="s">
        <v>90</v>
      </c>
      <c r="D27" s="21">
        <v>2972.58</v>
      </c>
    </row>
    <row r="28" spans="2:4">
      <c r="B28" s="4">
        <v>19</v>
      </c>
      <c r="C28" s="15" t="s">
        <v>91</v>
      </c>
      <c r="D28" s="24">
        <v>-249506.7</v>
      </c>
    </row>
    <row r="29" spans="2:4" ht="30">
      <c r="B29" s="4">
        <v>20</v>
      </c>
      <c r="C29" s="15" t="s">
        <v>92</v>
      </c>
      <c r="D29" s="25">
        <f>SUM(D26:D28)</f>
        <v>-81810.72000000003</v>
      </c>
    </row>
    <row r="30" spans="2:4" ht="30">
      <c r="B30" s="4">
        <v>21</v>
      </c>
      <c r="C30" s="15" t="s">
        <v>93</v>
      </c>
      <c r="D30" s="9">
        <f>D29-D25</f>
        <v>-322289.20000000007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50.25" customHeight="1">
      <c r="B34" s="4">
        <v>22</v>
      </c>
      <c r="C34" s="11" t="s">
        <v>94</v>
      </c>
      <c r="D34" s="21">
        <v>392154.13</v>
      </c>
    </row>
    <row r="35" spans="2:4" ht="30">
      <c r="B35" s="4">
        <v>23</v>
      </c>
      <c r="C35" s="16" t="s">
        <v>35</v>
      </c>
      <c r="D35" s="21">
        <f>D34-68993.2-353.91</f>
        <v>322807.02</v>
      </c>
    </row>
    <row r="36" spans="2:4">
      <c r="C36" s="12"/>
      <c r="D36" s="10"/>
    </row>
    <row r="40" spans="2:4">
      <c r="C40" t="s">
        <v>19</v>
      </c>
      <c r="D40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B1:D41"/>
  <sheetViews>
    <sheetView topLeftCell="A22" workbookViewId="0">
      <selection activeCell="C47" sqref="C47"/>
    </sheetView>
  </sheetViews>
  <sheetFormatPr defaultRowHeight="15"/>
  <cols>
    <col min="1" max="1" width="2.7109375" customWidth="1"/>
    <col min="2" max="2" width="5.28515625" customWidth="1"/>
    <col min="3" max="3" width="65.42578125" customWidth="1"/>
    <col min="4" max="4" width="24.28515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20</v>
      </c>
    </row>
    <row r="4" spans="2:4">
      <c r="C4" s="2"/>
      <c r="D4" s="4" t="s">
        <v>74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30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>
        <v>5645.18</v>
      </c>
    </row>
    <row r="11" spans="2:4">
      <c r="B11" s="4">
        <v>2</v>
      </c>
      <c r="C11" s="1" t="s">
        <v>8</v>
      </c>
      <c r="D11" s="21">
        <v>7345.52</v>
      </c>
    </row>
    <row r="12" spans="2:4">
      <c r="B12" s="4">
        <v>3</v>
      </c>
      <c r="C12" s="1" t="s">
        <v>9</v>
      </c>
      <c r="D12" s="21">
        <v>109907.65</v>
      </c>
    </row>
    <row r="13" spans="2:4">
      <c r="B13" s="4">
        <v>4</v>
      </c>
      <c r="C13" s="1" t="s">
        <v>10</v>
      </c>
      <c r="D13" s="21">
        <v>22727.35</v>
      </c>
    </row>
    <row r="14" spans="2:4">
      <c r="B14" s="4">
        <v>5</v>
      </c>
      <c r="C14" s="1" t="s">
        <v>11</v>
      </c>
      <c r="D14" s="21">
        <v>2923.27</v>
      </c>
    </row>
    <row r="15" spans="2:4">
      <c r="B15" s="4">
        <v>6</v>
      </c>
      <c r="C15" s="1" t="s">
        <v>12</v>
      </c>
      <c r="D15" s="22">
        <f>25044.3+2934.82</f>
        <v>27979.119999999999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>
        <v>1444.31</v>
      </c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28270.32</v>
      </c>
    </row>
    <row r="20" spans="2:4">
      <c r="B20" s="4">
        <v>11</v>
      </c>
      <c r="C20" s="1" t="s">
        <v>17</v>
      </c>
      <c r="D20" s="21">
        <v>7309.44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483.35</v>
      </c>
    </row>
    <row r="23" spans="2:4">
      <c r="B23" s="4">
        <v>14</v>
      </c>
      <c r="C23" s="1" t="s">
        <v>33</v>
      </c>
      <c r="D23" s="21">
        <v>44211.55</v>
      </c>
    </row>
    <row r="24" spans="2:4">
      <c r="B24" s="4">
        <v>15</v>
      </c>
      <c r="C24" s="1" t="s">
        <v>34</v>
      </c>
      <c r="D24" s="23">
        <v>8511.7999999999993</v>
      </c>
    </row>
    <row r="25" spans="2:4">
      <c r="B25" s="4">
        <v>16</v>
      </c>
      <c r="C25" s="6" t="s">
        <v>26</v>
      </c>
      <c r="D25" s="25">
        <f>SUM(D10:D24)</f>
        <v>266758.86</v>
      </c>
    </row>
    <row r="26" spans="2:4" ht="30">
      <c r="B26" s="4">
        <v>17</v>
      </c>
      <c r="C26" s="14" t="s">
        <v>89</v>
      </c>
      <c r="D26" s="21">
        <v>182804.76</v>
      </c>
    </row>
    <row r="27" spans="2:4">
      <c r="B27" s="4">
        <v>18</v>
      </c>
      <c r="C27" s="1" t="s">
        <v>90</v>
      </c>
      <c r="D27" s="21">
        <v>2982.36</v>
      </c>
    </row>
    <row r="28" spans="2:4">
      <c r="B28" s="4">
        <v>19</v>
      </c>
      <c r="C28" s="15" t="s">
        <v>91</v>
      </c>
      <c r="D28" s="24">
        <v>-383040.28</v>
      </c>
    </row>
    <row r="29" spans="2:4" ht="30">
      <c r="B29" s="4">
        <v>20</v>
      </c>
      <c r="C29" s="15" t="s">
        <v>92</v>
      </c>
      <c r="D29" s="25">
        <f>SUM(D26:D28)</f>
        <v>-197253.16000000003</v>
      </c>
    </row>
    <row r="30" spans="2:4" ht="30">
      <c r="B30" s="4">
        <v>21</v>
      </c>
      <c r="C30" s="15" t="s">
        <v>93</v>
      </c>
      <c r="D30" s="9">
        <f>D29-D25</f>
        <v>-464012.02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51.75" customHeight="1">
      <c r="B34" s="4">
        <v>22</v>
      </c>
      <c r="C34" s="11" t="s">
        <v>94</v>
      </c>
      <c r="D34" s="21">
        <v>150973.95000000001</v>
      </c>
    </row>
    <row r="35" spans="2:4" ht="30">
      <c r="B35" s="4">
        <v>23</v>
      </c>
      <c r="C35" s="16" t="s">
        <v>35</v>
      </c>
      <c r="D35" s="21">
        <f>D34-78176.02-890.22</f>
        <v>71907.710000000006</v>
      </c>
    </row>
    <row r="36" spans="2:4">
      <c r="C36" s="12"/>
      <c r="D36" s="10"/>
    </row>
    <row r="37" spans="2:4">
      <c r="C37" s="12"/>
      <c r="D37" s="10"/>
    </row>
    <row r="38" spans="2:4">
      <c r="C38" s="12"/>
      <c r="D38" s="10"/>
    </row>
    <row r="41" spans="2:4">
      <c r="C41" t="s">
        <v>19</v>
      </c>
      <c r="D41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horizontalDpi="180" verticalDpi="18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B1:D41"/>
  <sheetViews>
    <sheetView workbookViewId="0">
      <selection activeCell="B8" sqref="B8:D35"/>
    </sheetView>
  </sheetViews>
  <sheetFormatPr defaultRowHeight="15"/>
  <cols>
    <col min="1" max="1" width="3.5703125" customWidth="1"/>
    <col min="2" max="2" width="5.28515625" customWidth="1"/>
    <col min="3" max="3" width="64.85546875" customWidth="1"/>
    <col min="4" max="4" width="24.7109375" customWidth="1"/>
  </cols>
  <sheetData>
    <row r="1" spans="2:4">
      <c r="B1" s="7" t="s">
        <v>0</v>
      </c>
    </row>
    <row r="2" spans="2:4">
      <c r="B2" s="7" t="s">
        <v>1</v>
      </c>
    </row>
    <row r="3" spans="2:4">
      <c r="C3" s="2" t="s">
        <v>2</v>
      </c>
      <c r="D3" s="4" t="s">
        <v>28</v>
      </c>
    </row>
    <row r="4" spans="2:4">
      <c r="C4" s="2"/>
      <c r="D4" s="4" t="s">
        <v>76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30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/>
    </row>
    <row r="12" spans="2:4">
      <c r="B12" s="4">
        <v>3</v>
      </c>
      <c r="C12" s="1" t="s">
        <v>9</v>
      </c>
      <c r="D12" s="21"/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/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/>
    </row>
    <row r="23" spans="2:4">
      <c r="B23" s="4">
        <v>14</v>
      </c>
      <c r="C23" s="1" t="s">
        <v>33</v>
      </c>
      <c r="D23" s="21"/>
    </row>
    <row r="24" spans="2:4">
      <c r="B24" s="4">
        <v>15</v>
      </c>
      <c r="C24" s="1" t="s">
        <v>34</v>
      </c>
      <c r="D24" s="23"/>
    </row>
    <row r="25" spans="2:4">
      <c r="B25" s="4">
        <v>16</v>
      </c>
      <c r="C25" s="6" t="s">
        <v>26</v>
      </c>
      <c r="D25" s="25">
        <f>SUM(D10:D24)</f>
        <v>0</v>
      </c>
    </row>
    <row r="26" spans="2:4" ht="30">
      <c r="B26" s="4">
        <v>17</v>
      </c>
      <c r="C26" s="14" t="s">
        <v>89</v>
      </c>
      <c r="D26" s="21"/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/>
    </row>
    <row r="29" spans="2:4" ht="30">
      <c r="B29" s="4">
        <v>20</v>
      </c>
      <c r="C29" s="15" t="s">
        <v>92</v>
      </c>
      <c r="D29" s="25">
        <f>SUM(D26:D28)</f>
        <v>0</v>
      </c>
    </row>
    <row r="30" spans="2:4" ht="30">
      <c r="B30" s="4">
        <v>21</v>
      </c>
      <c r="C30" s="15" t="s">
        <v>93</v>
      </c>
      <c r="D30" s="9">
        <f>D29-D25</f>
        <v>0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/>
    </row>
    <row r="35" spans="2:4" ht="30">
      <c r="B35" s="4">
        <v>23</v>
      </c>
      <c r="C35" s="16" t="s">
        <v>35</v>
      </c>
      <c r="D35" s="21"/>
    </row>
    <row r="36" spans="2:4">
      <c r="C36" s="12"/>
      <c r="D36" s="10"/>
    </row>
    <row r="37" spans="2:4">
      <c r="C37" s="12"/>
      <c r="D37" s="10"/>
    </row>
    <row r="38" spans="2:4">
      <c r="C38" s="12"/>
      <c r="D38" s="10"/>
    </row>
    <row r="41" spans="2:4">
      <c r="C41" t="s">
        <v>19</v>
      </c>
      <c r="D41" t="s">
        <v>25</v>
      </c>
    </row>
  </sheetData>
  <printOptions horizontalCentered="1"/>
  <pageMargins left="0" right="0" top="0" bottom="0" header="0" footer="0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B1:D41"/>
  <sheetViews>
    <sheetView topLeftCell="A13" workbookViewId="0">
      <selection activeCell="D36" sqref="D36"/>
    </sheetView>
  </sheetViews>
  <sheetFormatPr defaultRowHeight="15"/>
  <cols>
    <col min="1" max="1" width="3.7109375" customWidth="1"/>
    <col min="2" max="2" width="5.7109375" customWidth="1"/>
    <col min="3" max="3" width="64.7109375" customWidth="1"/>
    <col min="4" max="4" width="24.57031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77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8.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37.090000000000003</v>
      </c>
    </row>
    <row r="12" spans="2:4">
      <c r="B12" s="4">
        <v>3</v>
      </c>
      <c r="C12" s="1" t="s">
        <v>9</v>
      </c>
      <c r="D12" s="21">
        <v>146.35</v>
      </c>
    </row>
    <row r="13" spans="2:4">
      <c r="B13" s="4">
        <v>4</v>
      </c>
      <c r="C13" s="1" t="s">
        <v>10</v>
      </c>
      <c r="D13" s="21">
        <v>380.39</v>
      </c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397.88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3190.77</v>
      </c>
    </row>
    <row r="24" spans="2:4">
      <c r="B24" s="4">
        <v>15</v>
      </c>
      <c r="C24" s="1" t="s">
        <v>34</v>
      </c>
      <c r="D24" s="23">
        <v>601.08000000000004</v>
      </c>
    </row>
    <row r="25" spans="2:4">
      <c r="B25" s="4">
        <v>16</v>
      </c>
      <c r="C25" s="6" t="s">
        <v>26</v>
      </c>
      <c r="D25" s="25">
        <f>SUM(D10:D24)</f>
        <v>4787.88</v>
      </c>
    </row>
    <row r="26" spans="2:4" ht="30">
      <c r="B26" s="4">
        <v>17</v>
      </c>
      <c r="C26" s="14" t="s">
        <v>89</v>
      </c>
      <c r="D26" s="21">
        <v>13154.64</v>
      </c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>
        <v>37808.31</v>
      </c>
    </row>
    <row r="29" spans="2:4" ht="30">
      <c r="B29" s="4">
        <v>20</v>
      </c>
      <c r="C29" s="15" t="s">
        <v>92</v>
      </c>
      <c r="D29" s="25">
        <f>SUM(D26:D28)</f>
        <v>50962.95</v>
      </c>
    </row>
    <row r="30" spans="2:4" ht="30">
      <c r="B30" s="4">
        <v>21</v>
      </c>
      <c r="C30" s="15" t="s">
        <v>93</v>
      </c>
      <c r="D30" s="9">
        <f>D29-D25</f>
        <v>46175.07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7895.94</v>
      </c>
    </row>
    <row r="35" spans="2:4" ht="30">
      <c r="B35" s="4">
        <v>23</v>
      </c>
      <c r="C35" s="16" t="s">
        <v>35</v>
      </c>
      <c r="D35" s="21">
        <f>D34-1466.88</f>
        <v>6429.0599999999995</v>
      </c>
    </row>
    <row r="36" spans="2:4">
      <c r="C36" s="12"/>
      <c r="D36" s="10"/>
    </row>
    <row r="37" spans="2:4">
      <c r="C37" s="12"/>
      <c r="D37" s="10"/>
    </row>
    <row r="38" spans="2:4">
      <c r="C38" s="12"/>
      <c r="D38" s="10"/>
    </row>
    <row r="41" spans="2:4">
      <c r="C41" t="s">
        <v>19</v>
      </c>
      <c r="D41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B1:D41"/>
  <sheetViews>
    <sheetView topLeftCell="A19" workbookViewId="0">
      <selection activeCell="D35" sqref="D35"/>
    </sheetView>
  </sheetViews>
  <sheetFormatPr defaultRowHeight="15"/>
  <cols>
    <col min="1" max="1" width="3.85546875" customWidth="1"/>
    <col min="2" max="2" width="4.7109375" customWidth="1"/>
    <col min="3" max="3" width="64.7109375" customWidth="1"/>
    <col min="4" max="4" width="24.42578125" customWidth="1"/>
  </cols>
  <sheetData>
    <row r="1" spans="2:4">
      <c r="B1" s="7" t="s">
        <v>0</v>
      </c>
    </row>
    <row r="2" spans="2:4">
      <c r="B2" s="7" t="s">
        <v>1</v>
      </c>
    </row>
    <row r="3" spans="2:4">
      <c r="C3" s="2" t="s">
        <v>2</v>
      </c>
      <c r="D3" s="4" t="s">
        <v>28</v>
      </c>
    </row>
    <row r="4" spans="2:4">
      <c r="C4" s="2"/>
      <c r="D4" s="4" t="s">
        <v>78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30.7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39.090000000000003</v>
      </c>
    </row>
    <row r="12" spans="2:4">
      <c r="B12" s="4">
        <v>3</v>
      </c>
      <c r="C12" s="1" t="s">
        <v>9</v>
      </c>
      <c r="D12" s="21">
        <v>154.22999999999999</v>
      </c>
    </row>
    <row r="13" spans="2:4">
      <c r="B13" s="4">
        <v>4</v>
      </c>
      <c r="C13" s="1" t="s">
        <v>10</v>
      </c>
      <c r="D13" s="21">
        <v>380.39</v>
      </c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421.89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51.48</v>
      </c>
    </row>
    <row r="23" spans="2:4">
      <c r="B23" s="4">
        <v>14</v>
      </c>
      <c r="C23" s="1" t="s">
        <v>33</v>
      </c>
      <c r="D23" s="21">
        <v>3362.49</v>
      </c>
    </row>
    <row r="24" spans="2:4">
      <c r="B24" s="4">
        <v>15</v>
      </c>
      <c r="C24" s="1" t="s">
        <v>34</v>
      </c>
      <c r="D24" s="23">
        <v>632.80999999999995</v>
      </c>
    </row>
    <row r="25" spans="2:4">
      <c r="B25" s="4">
        <v>16</v>
      </c>
      <c r="C25" s="6" t="s">
        <v>26</v>
      </c>
      <c r="D25" s="25">
        <f>SUM(D10:D24)</f>
        <v>5042.3799999999992</v>
      </c>
    </row>
    <row r="26" spans="2:4" ht="30">
      <c r="B26" s="4">
        <v>17</v>
      </c>
      <c r="C26" s="14" t="s">
        <v>89</v>
      </c>
      <c r="D26" s="21">
        <v>138620.64000000001</v>
      </c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>
        <v>-17335.53</v>
      </c>
    </row>
    <row r="29" spans="2:4" ht="30">
      <c r="B29" s="4">
        <v>20</v>
      </c>
      <c r="C29" s="15" t="s">
        <v>92</v>
      </c>
      <c r="D29" s="25">
        <f>SUM(D26:D28)</f>
        <v>121285.11000000002</v>
      </c>
    </row>
    <row r="30" spans="2:4" ht="30">
      <c r="B30" s="4">
        <v>21</v>
      </c>
      <c r="C30" s="15" t="s">
        <v>93</v>
      </c>
      <c r="D30" s="9">
        <f>D29-D25</f>
        <v>116242.73000000001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1640.46</v>
      </c>
    </row>
    <row r="35" spans="2:4" ht="30">
      <c r="B35" s="4">
        <v>23</v>
      </c>
      <c r="C35" s="16" t="s">
        <v>35</v>
      </c>
      <c r="D35" s="21">
        <v>0</v>
      </c>
    </row>
    <row r="36" spans="2:4">
      <c r="C36" s="12"/>
      <c r="D36" s="10"/>
    </row>
    <row r="37" spans="2:4">
      <c r="C37" s="12"/>
      <c r="D37" s="10"/>
    </row>
    <row r="38" spans="2:4">
      <c r="C38" s="12"/>
      <c r="D38" s="10"/>
    </row>
    <row r="41" spans="2:4">
      <c r="C41" t="s">
        <v>19</v>
      </c>
      <c r="D41" t="s">
        <v>25</v>
      </c>
    </row>
  </sheetData>
  <printOptions horizontalCentered="1"/>
  <pageMargins left="0" right="0" top="0" bottom="0" header="0" footer="0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B1:D41"/>
  <sheetViews>
    <sheetView topLeftCell="A19" workbookViewId="0">
      <selection activeCell="D35" sqref="D35"/>
    </sheetView>
  </sheetViews>
  <sheetFormatPr defaultRowHeight="15"/>
  <cols>
    <col min="1" max="1" width="3.28515625" customWidth="1"/>
    <col min="2" max="2" width="5.85546875" customWidth="1"/>
    <col min="3" max="3" width="65.5703125" customWidth="1"/>
    <col min="4" max="4" width="24.5703125" customWidth="1"/>
  </cols>
  <sheetData>
    <row r="1" spans="2:4">
      <c r="B1" s="7" t="s">
        <v>0</v>
      </c>
    </row>
    <row r="2" spans="2:4">
      <c r="B2" s="7" t="s">
        <v>1</v>
      </c>
    </row>
    <row r="3" spans="2:4">
      <c r="C3" s="2" t="s">
        <v>2</v>
      </c>
      <c r="D3" s="4" t="s">
        <v>28</v>
      </c>
    </row>
    <row r="4" spans="2:4">
      <c r="C4" s="2"/>
      <c r="D4" s="4" t="s">
        <v>79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6.2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439.74</v>
      </c>
    </row>
    <row r="12" spans="2:4">
      <c r="B12" s="4">
        <v>3</v>
      </c>
      <c r="C12" s="1" t="s">
        <v>9</v>
      </c>
      <c r="D12" s="21">
        <v>171.45</v>
      </c>
    </row>
    <row r="13" spans="2:4">
      <c r="B13" s="4">
        <v>4</v>
      </c>
      <c r="C13" s="1" t="s">
        <v>10</v>
      </c>
      <c r="D13" s="21">
        <v>380.39</v>
      </c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468.99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21">
        <v>3737.87</v>
      </c>
    </row>
    <row r="24" spans="2:4">
      <c r="B24" s="4">
        <v>15</v>
      </c>
      <c r="C24" s="1" t="s">
        <v>34</v>
      </c>
      <c r="D24" s="23">
        <v>686.61</v>
      </c>
    </row>
    <row r="25" spans="2:4">
      <c r="B25" s="4">
        <v>16</v>
      </c>
      <c r="C25" s="6" t="s">
        <v>26</v>
      </c>
      <c r="D25" s="25">
        <f>SUM(D10:D24)</f>
        <v>5919.37</v>
      </c>
    </row>
    <row r="26" spans="2:4" ht="30">
      <c r="B26" s="4">
        <v>17</v>
      </c>
      <c r="C26" s="14" t="s">
        <v>89</v>
      </c>
      <c r="D26" s="21">
        <v>15410.4</v>
      </c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>
        <v>38616.550000000003</v>
      </c>
    </row>
    <row r="29" spans="2:4" ht="30">
      <c r="B29" s="4">
        <v>20</v>
      </c>
      <c r="C29" s="15" t="s">
        <v>92</v>
      </c>
      <c r="D29" s="25">
        <f>SUM(D26:D28)</f>
        <v>54026.950000000004</v>
      </c>
    </row>
    <row r="30" spans="2:4" ht="30">
      <c r="B30" s="4">
        <v>21</v>
      </c>
      <c r="C30" s="15" t="s">
        <v>93</v>
      </c>
      <c r="D30" s="9">
        <f>D29-D25</f>
        <v>48107.58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1644.09</v>
      </c>
    </row>
    <row r="35" spans="2:4" ht="30">
      <c r="B35" s="4">
        <v>23</v>
      </c>
      <c r="C35" s="16" t="s">
        <v>35</v>
      </c>
      <c r="D35" s="21">
        <v>0</v>
      </c>
    </row>
    <row r="36" spans="2:4">
      <c r="C36" s="12"/>
      <c r="D36" s="10"/>
    </row>
    <row r="37" spans="2:4">
      <c r="C37" s="12"/>
      <c r="D37" s="10"/>
    </row>
    <row r="38" spans="2:4">
      <c r="C38" s="12"/>
      <c r="D38" s="10"/>
    </row>
    <row r="41" spans="2:4">
      <c r="C41" t="s">
        <v>19</v>
      </c>
      <c r="D41" t="s">
        <v>25</v>
      </c>
    </row>
  </sheetData>
  <printOptions horizontalCentered="1"/>
  <pageMargins left="0" right="0" top="0" bottom="0" header="0" footer="0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B1:D41"/>
  <sheetViews>
    <sheetView topLeftCell="A13" workbookViewId="0">
      <selection activeCell="D36" sqref="D36"/>
    </sheetView>
  </sheetViews>
  <sheetFormatPr defaultRowHeight="15"/>
  <cols>
    <col min="1" max="1" width="4.5703125" customWidth="1"/>
    <col min="2" max="2" width="5" customWidth="1"/>
    <col min="3" max="3" width="65.140625" customWidth="1"/>
    <col min="4" max="4" width="24.71093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82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7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34">
        <v>48.04</v>
      </c>
    </row>
    <row r="12" spans="2:4">
      <c r="B12" s="4">
        <v>3</v>
      </c>
      <c r="C12" s="1" t="s">
        <v>9</v>
      </c>
      <c r="D12" s="34">
        <v>189.58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35">
        <v>227.98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34.32</v>
      </c>
    </row>
    <row r="23" spans="2:4">
      <c r="B23" s="4">
        <v>14</v>
      </c>
      <c r="C23" s="1" t="s">
        <v>33</v>
      </c>
      <c r="D23" s="34">
        <v>4133.2299999999996</v>
      </c>
    </row>
    <row r="24" spans="2:4">
      <c r="B24" s="4">
        <v>15</v>
      </c>
      <c r="C24" s="1" t="s">
        <v>34</v>
      </c>
      <c r="D24" s="36">
        <v>800.12</v>
      </c>
    </row>
    <row r="25" spans="2:4">
      <c r="B25" s="4">
        <v>16</v>
      </c>
      <c r="C25" s="6" t="s">
        <v>26</v>
      </c>
      <c r="D25" s="37">
        <f>SUM(D10:D24)</f>
        <v>5433.2699999999995</v>
      </c>
    </row>
    <row r="26" spans="2:4" ht="30">
      <c r="B26" s="4">
        <v>17</v>
      </c>
      <c r="C26" s="14" t="s">
        <v>89</v>
      </c>
      <c r="D26" s="21">
        <v>17040.240000000002</v>
      </c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>
        <v>56111.41</v>
      </c>
    </row>
    <row r="29" spans="2:4" ht="30">
      <c r="B29" s="4">
        <v>20</v>
      </c>
      <c r="C29" s="15" t="s">
        <v>92</v>
      </c>
      <c r="D29" s="25">
        <f>SUM(D26:D28)</f>
        <v>73151.650000000009</v>
      </c>
    </row>
    <row r="30" spans="2:4" ht="30">
      <c r="B30" s="4">
        <v>21</v>
      </c>
      <c r="C30" s="15" t="s">
        <v>93</v>
      </c>
      <c r="D30" s="9">
        <f>D29-D25</f>
        <v>67718.38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19791.52</v>
      </c>
    </row>
    <row r="35" spans="2:4" ht="30">
      <c r="B35" s="4">
        <v>23</v>
      </c>
      <c r="C35" s="16" t="s">
        <v>35</v>
      </c>
      <c r="D35" s="21">
        <f>D34-1420.02</f>
        <v>18371.5</v>
      </c>
    </row>
    <row r="36" spans="2:4">
      <c r="C36" s="12"/>
      <c r="D36" s="10"/>
    </row>
    <row r="37" spans="2:4">
      <c r="C37" s="12"/>
      <c r="D37" s="10"/>
    </row>
    <row r="38" spans="2:4">
      <c r="C38" s="12"/>
      <c r="D38" s="10"/>
    </row>
    <row r="41" spans="2:4">
      <c r="C41" t="s">
        <v>19</v>
      </c>
      <c r="D41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B1:D41"/>
  <sheetViews>
    <sheetView tabSelected="1" topLeftCell="A28" workbookViewId="0">
      <selection activeCell="D10" sqref="D10:D30"/>
    </sheetView>
  </sheetViews>
  <sheetFormatPr defaultRowHeight="15"/>
  <cols>
    <col min="1" max="1" width="4.28515625" customWidth="1"/>
    <col min="2" max="2" width="5.140625" customWidth="1"/>
    <col min="3" max="3" width="64.85546875" customWidth="1"/>
    <col min="4" max="4" width="25.28515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80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9.2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34"/>
    </row>
    <row r="11" spans="2:4">
      <c r="B11" s="4">
        <v>2</v>
      </c>
      <c r="C11" s="1" t="s">
        <v>8</v>
      </c>
      <c r="D11" s="34">
        <v>67.22</v>
      </c>
    </row>
    <row r="12" spans="2:4">
      <c r="B12" s="4">
        <v>3</v>
      </c>
      <c r="C12" s="1" t="s">
        <v>9</v>
      </c>
      <c r="D12" s="34">
        <v>2110.27</v>
      </c>
    </row>
    <row r="13" spans="2:4">
      <c r="B13" s="4">
        <v>4</v>
      </c>
      <c r="C13" s="1" t="s">
        <v>10</v>
      </c>
      <c r="D13" s="34"/>
    </row>
    <row r="14" spans="2:4">
      <c r="B14" s="4">
        <v>5</v>
      </c>
      <c r="C14" s="1" t="s">
        <v>11</v>
      </c>
      <c r="D14" s="34"/>
    </row>
    <row r="15" spans="2:4">
      <c r="B15" s="4">
        <v>6</v>
      </c>
      <c r="C15" s="1" t="s">
        <v>12</v>
      </c>
      <c r="D15" s="35">
        <f>2965.77+1010.96</f>
        <v>3976.73</v>
      </c>
    </row>
    <row r="16" spans="2:4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/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3230.07</v>
      </c>
    </row>
    <row r="20" spans="2:4">
      <c r="B20" s="4">
        <v>11</v>
      </c>
      <c r="C20" s="1" t="s">
        <v>17</v>
      </c>
      <c r="D20" s="34">
        <v>14806.53</v>
      </c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68.680000000000007</v>
      </c>
    </row>
    <row r="23" spans="2:4">
      <c r="B23" s="4">
        <v>14</v>
      </c>
      <c r="C23" s="1" t="s">
        <v>33</v>
      </c>
      <c r="D23" s="34">
        <v>5782.52</v>
      </c>
    </row>
    <row r="24" spans="2:4">
      <c r="B24" s="4">
        <v>15</v>
      </c>
      <c r="C24" s="1" t="s">
        <v>34</v>
      </c>
      <c r="D24" s="36">
        <v>1890.36</v>
      </c>
    </row>
    <row r="25" spans="2:4">
      <c r="B25" s="4">
        <v>16</v>
      </c>
      <c r="C25" s="6" t="s">
        <v>26</v>
      </c>
      <c r="D25" s="37">
        <f>SUM(D10:D24)</f>
        <v>31932.38</v>
      </c>
    </row>
    <row r="26" spans="2:4" ht="30">
      <c r="B26" s="4">
        <v>17</v>
      </c>
      <c r="C26" s="14" t="s">
        <v>89</v>
      </c>
      <c r="D26" s="34">
        <v>26637.360000000001</v>
      </c>
    </row>
    <row r="27" spans="2:4">
      <c r="B27" s="4">
        <v>18</v>
      </c>
      <c r="C27" s="1" t="s">
        <v>90</v>
      </c>
      <c r="D27" s="34">
        <v>12996.09</v>
      </c>
    </row>
    <row r="28" spans="2:4">
      <c r="B28" s="4">
        <v>19</v>
      </c>
      <c r="C28" s="15" t="s">
        <v>91</v>
      </c>
      <c r="D28" s="38">
        <v>17989.580000000002</v>
      </c>
    </row>
    <row r="29" spans="2:4" ht="30">
      <c r="B29" s="4">
        <v>20</v>
      </c>
      <c r="C29" s="15" t="s">
        <v>92</v>
      </c>
      <c r="D29" s="37">
        <f>SUM(D26:D28)</f>
        <v>57623.03</v>
      </c>
    </row>
    <row r="30" spans="2:4" ht="30">
      <c r="B30" s="4">
        <v>21</v>
      </c>
      <c r="C30" s="15" t="s">
        <v>93</v>
      </c>
      <c r="D30" s="35">
        <f>D29-D25</f>
        <v>25690.649999999998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9019.24</v>
      </c>
    </row>
    <row r="35" spans="2:4" ht="30">
      <c r="B35" s="4">
        <v>23</v>
      </c>
      <c r="C35" s="16" t="s">
        <v>35</v>
      </c>
      <c r="D35" s="21">
        <v>0</v>
      </c>
    </row>
    <row r="36" spans="2:4">
      <c r="C36" s="12"/>
      <c r="D36" s="10"/>
    </row>
    <row r="37" spans="2:4">
      <c r="C37" s="12"/>
      <c r="D37" s="10"/>
    </row>
    <row r="38" spans="2:4">
      <c r="C38" s="12"/>
      <c r="D38" s="10"/>
    </row>
    <row r="41" spans="2:4">
      <c r="C41" t="s">
        <v>19</v>
      </c>
      <c r="D41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D37"/>
  <sheetViews>
    <sheetView topLeftCell="A20" workbookViewId="0">
      <selection activeCell="D36" sqref="D36"/>
    </sheetView>
  </sheetViews>
  <sheetFormatPr defaultRowHeight="15"/>
  <cols>
    <col min="1" max="1" width="5.140625" customWidth="1"/>
    <col min="2" max="2" width="6.28515625" customWidth="1"/>
    <col min="3" max="3" width="64.5703125" customWidth="1"/>
    <col min="4" max="4" width="24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40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23.2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34"/>
    </row>
    <row r="11" spans="2:4">
      <c r="B11" s="4">
        <v>2</v>
      </c>
      <c r="C11" s="1" t="s">
        <v>8</v>
      </c>
      <c r="D11" s="34">
        <v>32.31</v>
      </c>
    </row>
    <row r="12" spans="2:4">
      <c r="B12" s="4">
        <v>3</v>
      </c>
      <c r="C12" s="1" t="s">
        <v>9</v>
      </c>
      <c r="D12" s="34">
        <v>127.49</v>
      </c>
    </row>
    <row r="13" spans="2:4">
      <c r="B13" s="4">
        <v>4</v>
      </c>
      <c r="C13" s="1" t="s">
        <v>10</v>
      </c>
      <c r="D13" s="34"/>
    </row>
    <row r="14" spans="2:4">
      <c r="B14" s="4">
        <v>5</v>
      </c>
      <c r="C14" s="1" t="s">
        <v>11</v>
      </c>
      <c r="D14" s="34"/>
    </row>
    <row r="15" spans="2:4">
      <c r="B15" s="4">
        <v>6</v>
      </c>
      <c r="C15" s="1" t="s">
        <v>12</v>
      </c>
      <c r="D15" s="35">
        <f>659.06+228.95</f>
        <v>888.01</v>
      </c>
    </row>
    <row r="16" spans="2:4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/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189.12</v>
      </c>
    </row>
    <row r="20" spans="2:4">
      <c r="B20" s="4">
        <v>11</v>
      </c>
      <c r="C20" s="1" t="s">
        <v>17</v>
      </c>
      <c r="D20" s="34"/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34.32</v>
      </c>
    </row>
    <row r="23" spans="2:4">
      <c r="B23" s="4">
        <v>14</v>
      </c>
      <c r="C23" s="1" t="s">
        <v>33</v>
      </c>
      <c r="D23" s="34">
        <v>2763.47</v>
      </c>
    </row>
    <row r="24" spans="2:4">
      <c r="B24" s="4">
        <v>15</v>
      </c>
      <c r="C24" s="1" t="s">
        <v>34</v>
      </c>
      <c r="D24" s="36">
        <v>534.91999999999996</v>
      </c>
    </row>
    <row r="25" spans="2:4">
      <c r="B25" s="4">
        <v>16</v>
      </c>
      <c r="C25" s="6" t="s">
        <v>26</v>
      </c>
      <c r="D25" s="37">
        <f>SUM(D10:D24)</f>
        <v>4569.6399999999994</v>
      </c>
    </row>
    <row r="26" spans="2:4" ht="30">
      <c r="B26" s="4">
        <v>17</v>
      </c>
      <c r="C26" s="14" t="s">
        <v>89</v>
      </c>
      <c r="D26" s="34">
        <v>11393.04</v>
      </c>
    </row>
    <row r="27" spans="2:4">
      <c r="B27" s="4">
        <v>18</v>
      </c>
      <c r="C27" s="1" t="s">
        <v>90</v>
      </c>
      <c r="D27" s="34"/>
    </row>
    <row r="28" spans="2:4">
      <c r="B28" s="4">
        <v>19</v>
      </c>
      <c r="C28" s="15" t="s">
        <v>91</v>
      </c>
      <c r="D28" s="38">
        <v>25947.56</v>
      </c>
    </row>
    <row r="29" spans="2:4" ht="30">
      <c r="B29" s="4">
        <v>20</v>
      </c>
      <c r="C29" s="15" t="s">
        <v>92</v>
      </c>
      <c r="D29" s="37">
        <f>SUM(D26:D28)</f>
        <v>37340.600000000006</v>
      </c>
    </row>
    <row r="30" spans="2:4" ht="30">
      <c r="B30" s="4">
        <v>21</v>
      </c>
      <c r="C30" s="15" t="s">
        <v>93</v>
      </c>
      <c r="D30" s="35">
        <f>D29-D25</f>
        <v>32770.960000000006</v>
      </c>
    </row>
    <row r="31" spans="2:4" ht="18.75" customHeight="1">
      <c r="B31" s="17"/>
      <c r="C31" s="18"/>
      <c r="D31" s="20"/>
    </row>
    <row r="32" spans="2:4">
      <c r="B32" s="17"/>
      <c r="C32" s="18" t="s">
        <v>27</v>
      </c>
      <c r="D32" s="20"/>
    </row>
    <row r="33" spans="2:4" ht="45.75" customHeight="1">
      <c r="B33" s="17"/>
      <c r="C33" s="18"/>
      <c r="D33" s="20"/>
    </row>
    <row r="34" spans="2:4" ht="60">
      <c r="B34" s="4">
        <v>22</v>
      </c>
      <c r="C34" s="11" t="s">
        <v>94</v>
      </c>
      <c r="D34" s="21">
        <v>21761.69</v>
      </c>
    </row>
    <row r="35" spans="2:4" ht="30">
      <c r="B35" s="4">
        <v>23</v>
      </c>
      <c r="C35" s="16" t="s">
        <v>35</v>
      </c>
      <c r="D35" s="21">
        <f>D34-949.42</f>
        <v>20812.27</v>
      </c>
    </row>
    <row r="36" spans="2:4">
      <c r="C36" s="12"/>
      <c r="D36" s="10"/>
    </row>
    <row r="37" spans="2:4">
      <c r="C37" t="s">
        <v>19</v>
      </c>
      <c r="D37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B1:D42"/>
  <sheetViews>
    <sheetView topLeftCell="A16" workbookViewId="0">
      <selection activeCell="D37" sqref="D37"/>
    </sheetView>
  </sheetViews>
  <sheetFormatPr defaultRowHeight="15"/>
  <cols>
    <col min="1" max="1" width="3.42578125" customWidth="1"/>
    <col min="2" max="2" width="5.28515625" customWidth="1"/>
    <col min="3" max="3" width="64.7109375" customWidth="1"/>
    <col min="4" max="4" width="25.57031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81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30.7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/>
    </row>
    <row r="12" spans="2:4">
      <c r="B12" s="4">
        <v>3</v>
      </c>
      <c r="C12" s="1" t="s">
        <v>9</v>
      </c>
      <c r="D12" s="21"/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>
        <f>4942.95+890.79</f>
        <v>5833.74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462.79</v>
      </c>
    </row>
    <row r="20" spans="2:4">
      <c r="B20" s="4">
        <v>11</v>
      </c>
      <c r="C20" s="1" t="s">
        <v>17</v>
      </c>
      <c r="D20" s="21">
        <v>0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102.96</v>
      </c>
    </row>
    <row r="23" spans="2:4">
      <c r="B23" s="4">
        <v>14</v>
      </c>
      <c r="C23" s="1" t="s">
        <v>33</v>
      </c>
      <c r="D23" s="21">
        <v>5578.86</v>
      </c>
    </row>
    <row r="24" spans="2:4">
      <c r="B24" s="4">
        <v>15</v>
      </c>
      <c r="C24" s="1" t="s">
        <v>34</v>
      </c>
      <c r="D24" s="23">
        <v>1079.97</v>
      </c>
    </row>
    <row r="25" spans="2:4">
      <c r="B25" s="4">
        <v>16</v>
      </c>
      <c r="C25" s="6" t="s">
        <v>26</v>
      </c>
      <c r="D25" s="25">
        <f>SUM(D10:D24)</f>
        <v>13058.319999999998</v>
      </c>
    </row>
    <row r="26" spans="2:4" ht="30">
      <c r="B26" s="4">
        <v>17</v>
      </c>
      <c r="C26" s="14" t="s">
        <v>89</v>
      </c>
      <c r="D26" s="21">
        <v>23000.16</v>
      </c>
    </row>
    <row r="27" spans="2:4">
      <c r="B27" s="4"/>
      <c r="C27" s="14" t="s">
        <v>95</v>
      </c>
      <c r="D27" s="21">
        <v>21577.919999999998</v>
      </c>
    </row>
    <row r="28" spans="2:4">
      <c r="B28" s="4">
        <v>18</v>
      </c>
      <c r="C28" s="1" t="s">
        <v>90</v>
      </c>
      <c r="D28" s="21"/>
    </row>
    <row r="29" spans="2:4">
      <c r="B29" s="4">
        <v>19</v>
      </c>
      <c r="C29" s="15" t="s">
        <v>91</v>
      </c>
      <c r="D29" s="24">
        <v>31547.1</v>
      </c>
    </row>
    <row r="30" spans="2:4" ht="30">
      <c r="B30" s="4">
        <v>20</v>
      </c>
      <c r="C30" s="15" t="s">
        <v>92</v>
      </c>
      <c r="D30" s="25">
        <f>SUM(D26:D29)</f>
        <v>76125.179999999993</v>
      </c>
    </row>
    <row r="31" spans="2:4" ht="30">
      <c r="B31" s="4">
        <v>21</v>
      </c>
      <c r="C31" s="15" t="s">
        <v>93</v>
      </c>
      <c r="D31" s="9">
        <f>D30-D25</f>
        <v>63066.859999999993</v>
      </c>
    </row>
    <row r="32" spans="2:4">
      <c r="B32" s="17"/>
      <c r="C32" s="18"/>
      <c r="D32" s="20"/>
    </row>
    <row r="33" spans="2:4">
      <c r="B33" s="17"/>
      <c r="C33" s="18" t="s">
        <v>27</v>
      </c>
      <c r="D33" s="20"/>
    </row>
    <row r="34" spans="2:4">
      <c r="B34" s="17"/>
      <c r="C34" s="18"/>
      <c r="D34" s="20"/>
    </row>
    <row r="35" spans="2:4" ht="60">
      <c r="B35" s="4">
        <v>22</v>
      </c>
      <c r="C35" s="11" t="s">
        <v>94</v>
      </c>
      <c r="D35" s="21">
        <v>24717.96</v>
      </c>
    </row>
    <row r="36" spans="2:4" ht="30">
      <c r="B36" s="4">
        <v>23</v>
      </c>
      <c r="C36" s="16" t="s">
        <v>35</v>
      </c>
      <c r="D36" s="21">
        <f>D35-1916.68</f>
        <v>22801.279999999999</v>
      </c>
    </row>
    <row r="37" spans="2:4">
      <c r="C37" s="12"/>
      <c r="D37" s="10"/>
    </row>
    <row r="38" spans="2:4">
      <c r="C38" s="12"/>
      <c r="D38" s="10"/>
    </row>
    <row r="39" spans="2:4">
      <c r="C39" s="12"/>
      <c r="D39" s="10"/>
    </row>
    <row r="42" spans="2:4">
      <c r="C42" t="s">
        <v>19</v>
      </c>
      <c r="D42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B1:D41"/>
  <sheetViews>
    <sheetView topLeftCell="A16" workbookViewId="0">
      <selection activeCell="D35" sqref="D35"/>
    </sheetView>
  </sheetViews>
  <sheetFormatPr defaultRowHeight="15"/>
  <cols>
    <col min="1" max="1" width="3.28515625" customWidth="1"/>
    <col min="2" max="2" width="4.85546875" customWidth="1"/>
    <col min="3" max="3" width="64.7109375" customWidth="1"/>
    <col min="4" max="4" width="24.425781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83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7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39"/>
    </row>
    <row r="10" spans="2:4" ht="30">
      <c r="B10" s="4">
        <v>1</v>
      </c>
      <c r="C10" s="14" t="s">
        <v>47</v>
      </c>
      <c r="D10" s="34"/>
    </row>
    <row r="11" spans="2:4">
      <c r="B11" s="4">
        <v>2</v>
      </c>
      <c r="C11" s="1" t="s">
        <v>8</v>
      </c>
      <c r="D11" s="34">
        <v>194.71</v>
      </c>
    </row>
    <row r="12" spans="2:4">
      <c r="B12" s="4">
        <v>3</v>
      </c>
      <c r="C12" s="1" t="s">
        <v>9</v>
      </c>
      <c r="D12" s="34">
        <v>108.99</v>
      </c>
    </row>
    <row r="13" spans="2:4">
      <c r="B13" s="4">
        <v>4</v>
      </c>
      <c r="C13" s="1" t="s">
        <v>10</v>
      </c>
      <c r="D13" s="34"/>
    </row>
    <row r="14" spans="2:4">
      <c r="B14" s="4">
        <v>5</v>
      </c>
      <c r="C14" s="1" t="s">
        <v>11</v>
      </c>
      <c r="D14" s="34"/>
    </row>
    <row r="15" spans="2:4">
      <c r="B15" s="4">
        <v>6</v>
      </c>
      <c r="C15" s="1" t="s">
        <v>12</v>
      </c>
      <c r="D15" s="35"/>
    </row>
    <row r="16" spans="2:4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/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298.13</v>
      </c>
    </row>
    <row r="20" spans="2:4">
      <c r="B20" s="4">
        <v>11</v>
      </c>
      <c r="C20" s="1" t="s">
        <v>17</v>
      </c>
      <c r="D20" s="34"/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17.16</v>
      </c>
    </row>
    <row r="23" spans="2:4">
      <c r="B23" s="4">
        <v>14</v>
      </c>
      <c r="C23" s="1" t="s">
        <v>33</v>
      </c>
      <c r="D23" s="34">
        <v>2376.11</v>
      </c>
    </row>
    <row r="24" spans="2:4">
      <c r="B24" s="4">
        <v>15</v>
      </c>
      <c r="C24" s="1" t="s">
        <v>34</v>
      </c>
      <c r="D24" s="36">
        <v>452.02</v>
      </c>
    </row>
    <row r="25" spans="2:4">
      <c r="B25" s="4">
        <v>16</v>
      </c>
      <c r="C25" s="6" t="s">
        <v>26</v>
      </c>
      <c r="D25" s="37">
        <f>SUM(D10:D24)</f>
        <v>3447.12</v>
      </c>
    </row>
    <row r="26" spans="2:4" ht="30">
      <c r="B26" s="4">
        <v>17</v>
      </c>
      <c r="C26" s="14" t="s">
        <v>89</v>
      </c>
      <c r="D26" s="34">
        <v>9796.08</v>
      </c>
    </row>
    <row r="27" spans="2:4">
      <c r="B27" s="4">
        <v>18</v>
      </c>
      <c r="C27" s="1" t="s">
        <v>90</v>
      </c>
      <c r="D27" s="34"/>
    </row>
    <row r="28" spans="2:4">
      <c r="B28" s="4">
        <v>19</v>
      </c>
      <c r="C28" s="15" t="s">
        <v>91</v>
      </c>
      <c r="D28" s="38">
        <v>31299.09</v>
      </c>
    </row>
    <row r="29" spans="2:4" ht="30">
      <c r="B29" s="4">
        <v>20</v>
      </c>
      <c r="C29" s="15" t="s">
        <v>92</v>
      </c>
      <c r="D29" s="37">
        <f>SUM(D26:D28)</f>
        <v>41095.17</v>
      </c>
    </row>
    <row r="30" spans="2:4" ht="30">
      <c r="B30" s="4">
        <v>21</v>
      </c>
      <c r="C30" s="15" t="s">
        <v>93</v>
      </c>
      <c r="D30" s="35">
        <f>D29-D25</f>
        <v>37648.049999999996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1423.84</v>
      </c>
    </row>
    <row r="35" spans="2:4" ht="30">
      <c r="B35" s="4">
        <v>23</v>
      </c>
      <c r="C35" s="16" t="s">
        <v>35</v>
      </c>
      <c r="D35" s="21">
        <v>0</v>
      </c>
    </row>
    <row r="36" spans="2:4">
      <c r="C36" s="12"/>
      <c r="D36" s="33"/>
    </row>
    <row r="37" spans="2:4">
      <c r="C37" s="12"/>
      <c r="D37" s="10"/>
    </row>
    <row r="38" spans="2:4">
      <c r="C38" s="12"/>
      <c r="D38" s="10"/>
    </row>
    <row r="41" spans="2:4">
      <c r="C41" t="s">
        <v>19</v>
      </c>
      <c r="D41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B1:D40"/>
  <sheetViews>
    <sheetView topLeftCell="A14" workbookViewId="0">
      <selection activeCell="D36" sqref="D36"/>
    </sheetView>
  </sheetViews>
  <sheetFormatPr defaultRowHeight="15"/>
  <cols>
    <col min="1" max="1" width="2.5703125" customWidth="1"/>
    <col min="2" max="2" width="5.85546875" customWidth="1"/>
    <col min="3" max="3" width="65.140625" customWidth="1"/>
    <col min="4" max="4" width="25.57031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84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26.2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39"/>
    </row>
    <row r="10" spans="2:4" ht="30">
      <c r="B10" s="4">
        <v>1</v>
      </c>
      <c r="C10" s="14" t="s">
        <v>47</v>
      </c>
      <c r="D10" s="34"/>
    </row>
    <row r="11" spans="2:4">
      <c r="B11" s="4">
        <v>2</v>
      </c>
      <c r="C11" s="1" t="s">
        <v>8</v>
      </c>
      <c r="D11" s="34">
        <v>37.69</v>
      </c>
    </row>
    <row r="12" spans="2:4">
      <c r="B12" s="4">
        <v>3</v>
      </c>
      <c r="C12" s="1" t="s">
        <v>9</v>
      </c>
      <c r="D12" s="34">
        <v>148.74</v>
      </c>
    </row>
    <row r="13" spans="2:4">
      <c r="B13" s="4">
        <v>4</v>
      </c>
      <c r="C13" s="1" t="s">
        <v>10</v>
      </c>
      <c r="D13" s="34"/>
    </row>
    <row r="14" spans="2:4">
      <c r="B14" s="4">
        <v>5</v>
      </c>
      <c r="C14" s="1" t="s">
        <v>11</v>
      </c>
      <c r="D14" s="34"/>
    </row>
    <row r="15" spans="2:4">
      <c r="B15" s="4">
        <v>6</v>
      </c>
      <c r="C15" s="1" t="s">
        <v>12</v>
      </c>
      <c r="D15" s="35">
        <f>2636.24+682.11</f>
        <v>3318.35</v>
      </c>
    </row>
    <row r="16" spans="2:4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/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397.52</v>
      </c>
    </row>
    <row r="20" spans="2:4">
      <c r="B20" s="4">
        <v>11</v>
      </c>
      <c r="C20" s="1" t="s">
        <v>17</v>
      </c>
      <c r="D20" s="34"/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51.49</v>
      </c>
    </row>
    <row r="23" spans="2:4">
      <c r="B23" s="4">
        <v>14</v>
      </c>
      <c r="C23" s="1" t="s">
        <v>33</v>
      </c>
      <c r="D23" s="34">
        <v>3242.69</v>
      </c>
    </row>
    <row r="24" spans="2:4">
      <c r="B24" s="4">
        <v>15</v>
      </c>
      <c r="C24" s="1" t="s">
        <v>34</v>
      </c>
      <c r="D24" s="36">
        <v>627.73</v>
      </c>
    </row>
    <row r="25" spans="2:4">
      <c r="B25" s="4">
        <v>16</v>
      </c>
      <c r="C25" s="6" t="s">
        <v>26</v>
      </c>
      <c r="D25" s="37">
        <f>SUM(D10:D24)</f>
        <v>7824.2099999999991</v>
      </c>
    </row>
    <row r="26" spans="2:4" ht="30">
      <c r="B26" s="4">
        <v>17</v>
      </c>
      <c r="C26" s="14" t="s">
        <v>89</v>
      </c>
      <c r="D26" s="34">
        <v>152280.72</v>
      </c>
    </row>
    <row r="27" spans="2:4">
      <c r="B27" s="4">
        <v>18</v>
      </c>
      <c r="C27" s="1" t="s">
        <v>90</v>
      </c>
      <c r="D27" s="34">
        <v>1691.18</v>
      </c>
    </row>
    <row r="28" spans="2:4">
      <c r="B28" s="4">
        <v>19</v>
      </c>
      <c r="C28" s="15" t="s">
        <v>91</v>
      </c>
      <c r="D28" s="38">
        <v>-328934.57</v>
      </c>
    </row>
    <row r="29" spans="2:4" ht="30">
      <c r="B29" s="4">
        <v>20</v>
      </c>
      <c r="C29" s="15" t="s">
        <v>92</v>
      </c>
      <c r="D29" s="37">
        <f>SUM(D26:D28)</f>
        <v>-174962.67</v>
      </c>
    </row>
    <row r="30" spans="2:4" ht="30">
      <c r="B30" s="4">
        <v>21</v>
      </c>
      <c r="C30" s="15" t="s">
        <v>93</v>
      </c>
      <c r="D30" s="35">
        <f>D29-D25</f>
        <v>-182786.88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54" customHeight="1">
      <c r="B34" s="4">
        <v>22</v>
      </c>
      <c r="C34" s="11" t="s">
        <v>94</v>
      </c>
      <c r="D34" s="21">
        <v>1531.16</v>
      </c>
    </row>
    <row r="35" spans="2:4" ht="30">
      <c r="B35" s="4">
        <v>23</v>
      </c>
      <c r="C35" s="16" t="s">
        <v>35</v>
      </c>
      <c r="D35" s="21">
        <f>D34-1114.07</f>
        <v>417.09000000000015</v>
      </c>
    </row>
    <row r="36" spans="2:4">
      <c r="C36" s="12"/>
      <c r="D36" s="10"/>
    </row>
    <row r="37" spans="2:4">
      <c r="C37" s="12"/>
      <c r="D37" s="10"/>
    </row>
    <row r="38" spans="2:4">
      <c r="C38" s="12"/>
      <c r="D38" s="10"/>
    </row>
    <row r="40" spans="2:4">
      <c r="C40" t="s">
        <v>19</v>
      </c>
      <c r="D40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B1:D38"/>
  <sheetViews>
    <sheetView topLeftCell="A16" workbookViewId="0">
      <selection activeCell="D36" sqref="D36"/>
    </sheetView>
  </sheetViews>
  <sheetFormatPr defaultRowHeight="15"/>
  <cols>
    <col min="1" max="1" width="1.85546875" customWidth="1"/>
    <col min="2" max="2" width="4.42578125" customWidth="1"/>
    <col min="3" max="3" width="64.7109375" customWidth="1"/>
    <col min="4" max="4" width="24.855468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29</v>
      </c>
    </row>
    <row r="5" spans="2:4">
      <c r="C5" s="2" t="s">
        <v>3</v>
      </c>
      <c r="D5" s="1" t="s">
        <v>88</v>
      </c>
    </row>
    <row r="6" spans="2:4">
      <c r="C6" s="2" t="s">
        <v>4</v>
      </c>
      <c r="D6" s="4" t="s">
        <v>22</v>
      </c>
    </row>
    <row r="8" spans="2:4" ht="30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34">
        <v>16715.82</v>
      </c>
    </row>
    <row r="11" spans="2:4">
      <c r="B11" s="4">
        <v>2</v>
      </c>
      <c r="C11" s="1" t="s">
        <v>8</v>
      </c>
      <c r="D11" s="34">
        <v>15063.49</v>
      </c>
    </row>
    <row r="12" spans="2:4">
      <c r="B12" s="4">
        <v>3</v>
      </c>
      <c r="C12" s="1" t="s">
        <v>9</v>
      </c>
      <c r="D12" s="34">
        <v>89225.76</v>
      </c>
    </row>
    <row r="13" spans="2:4">
      <c r="B13" s="4">
        <v>4</v>
      </c>
      <c r="C13" s="1" t="s">
        <v>10</v>
      </c>
      <c r="D13" s="34">
        <v>1145.5</v>
      </c>
    </row>
    <row r="14" spans="2:4">
      <c r="B14" s="4">
        <v>5</v>
      </c>
      <c r="C14" s="1" t="s">
        <v>11</v>
      </c>
      <c r="D14" s="34">
        <v>2485.3000000000002</v>
      </c>
    </row>
    <row r="15" spans="2:4">
      <c r="B15" s="4">
        <v>6</v>
      </c>
      <c r="C15" s="1" t="s">
        <v>12</v>
      </c>
      <c r="D15" s="35">
        <f>16146.99+4201.72</f>
        <v>20348.71</v>
      </c>
    </row>
    <row r="16" spans="2:4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>
        <v>1586.71</v>
      </c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20902.47</v>
      </c>
    </row>
    <row r="20" spans="2:4">
      <c r="B20" s="4">
        <v>11</v>
      </c>
      <c r="C20" s="1" t="s">
        <v>17</v>
      </c>
      <c r="D20" s="34">
        <v>2745.32</v>
      </c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334.64</v>
      </c>
    </row>
    <row r="23" spans="2:4">
      <c r="B23" s="4">
        <v>14</v>
      </c>
      <c r="C23" s="1" t="s">
        <v>33</v>
      </c>
      <c r="D23" s="34">
        <v>37594.39</v>
      </c>
    </row>
    <row r="24" spans="2:4">
      <c r="B24" s="4">
        <v>15</v>
      </c>
      <c r="C24" s="1" t="s">
        <v>34</v>
      </c>
      <c r="D24" s="36">
        <v>6458.05</v>
      </c>
    </row>
    <row r="25" spans="2:4">
      <c r="B25" s="4">
        <v>16</v>
      </c>
      <c r="C25" s="6" t="s">
        <v>26</v>
      </c>
      <c r="D25" s="37">
        <f>SUM(D10:D24)</f>
        <v>214606.15999999997</v>
      </c>
    </row>
    <row r="26" spans="2:4" ht="30">
      <c r="B26" s="4">
        <v>17</v>
      </c>
      <c r="C26" s="14" t="s">
        <v>89</v>
      </c>
      <c r="D26" s="34">
        <v>13368.84</v>
      </c>
    </row>
    <row r="27" spans="2:4">
      <c r="B27" s="4">
        <v>18</v>
      </c>
      <c r="C27" s="1" t="s">
        <v>90</v>
      </c>
      <c r="D27" s="34"/>
    </row>
    <row r="28" spans="2:4">
      <c r="B28" s="4">
        <v>19</v>
      </c>
      <c r="C28" s="15" t="s">
        <v>91</v>
      </c>
      <c r="D28" s="38">
        <v>23518.1</v>
      </c>
    </row>
    <row r="29" spans="2:4" ht="30">
      <c r="B29" s="4">
        <v>20</v>
      </c>
      <c r="C29" s="15" t="s">
        <v>92</v>
      </c>
      <c r="D29" s="37">
        <f>SUM(D26:D28)</f>
        <v>36886.94</v>
      </c>
    </row>
    <row r="30" spans="2:4" ht="30">
      <c r="B30" s="4">
        <v>21</v>
      </c>
      <c r="C30" s="15" t="s">
        <v>93</v>
      </c>
      <c r="D30" s="35">
        <f>D29-D25</f>
        <v>-177719.21999999997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49.5" customHeight="1">
      <c r="B34" s="4">
        <v>22</v>
      </c>
      <c r="C34" s="11" t="s">
        <v>94</v>
      </c>
      <c r="D34" s="21">
        <v>369459.8</v>
      </c>
    </row>
    <row r="35" spans="2:4" ht="30">
      <c r="B35" s="4">
        <v>23</v>
      </c>
      <c r="C35" s="16" t="s">
        <v>35</v>
      </c>
      <c r="D35" s="21">
        <f>D34-80785.12-(-33237.03)-176.86</f>
        <v>321734.84999999998</v>
      </c>
    </row>
    <row r="36" spans="2:4">
      <c r="C36" s="12"/>
      <c r="D36" s="10"/>
    </row>
    <row r="38" spans="2:4">
      <c r="C38" t="s">
        <v>19</v>
      </c>
      <c r="D38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D38"/>
  <sheetViews>
    <sheetView topLeftCell="A19" workbookViewId="0">
      <selection activeCell="D36" sqref="D36"/>
    </sheetView>
  </sheetViews>
  <sheetFormatPr defaultRowHeight="15"/>
  <cols>
    <col min="1" max="1" width="2.140625" customWidth="1"/>
    <col min="2" max="2" width="4.7109375" customWidth="1"/>
    <col min="3" max="3" width="65" customWidth="1"/>
    <col min="4" max="4" width="23.71093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41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26.2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>
        <v>22857.59</v>
      </c>
    </row>
    <row r="11" spans="2:4">
      <c r="B11" s="4">
        <v>2</v>
      </c>
      <c r="C11" s="1" t="s">
        <v>8</v>
      </c>
      <c r="D11" s="21">
        <v>8256.15</v>
      </c>
    </row>
    <row r="12" spans="2:4">
      <c r="B12" s="4">
        <v>3</v>
      </c>
      <c r="C12" s="1" t="s">
        <v>9</v>
      </c>
      <c r="D12" s="21">
        <v>58522.77</v>
      </c>
    </row>
    <row r="13" spans="2:4">
      <c r="B13" s="4">
        <v>4</v>
      </c>
      <c r="C13" s="1" t="s">
        <v>10</v>
      </c>
      <c r="D13" s="21">
        <v>47134.1</v>
      </c>
    </row>
    <row r="14" spans="2:4">
      <c r="B14" s="4">
        <v>5</v>
      </c>
      <c r="C14" s="1" t="s">
        <v>11</v>
      </c>
      <c r="D14" s="21">
        <v>1656.86</v>
      </c>
    </row>
    <row r="15" spans="2:4">
      <c r="B15" s="4">
        <v>6</v>
      </c>
      <c r="C15" s="1" t="s">
        <v>12</v>
      </c>
      <c r="D15" s="22">
        <f>8897.32+3684.44</f>
        <v>12581.76</v>
      </c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>
        <v>1028.3800000000001</v>
      </c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16882.05</v>
      </c>
    </row>
    <row r="20" spans="2:4">
      <c r="B20" s="4">
        <v>11</v>
      </c>
      <c r="C20" s="1" t="s">
        <v>17</v>
      </c>
      <c r="D20" s="21">
        <v>1280.25</v>
      </c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297.45</v>
      </c>
    </row>
    <row r="23" spans="2:4">
      <c r="B23" s="4">
        <v>14</v>
      </c>
      <c r="C23" s="1" t="s">
        <v>33</v>
      </c>
      <c r="D23" s="21">
        <v>25062.93</v>
      </c>
    </row>
    <row r="24" spans="2:4">
      <c r="B24" s="4">
        <v>15</v>
      </c>
      <c r="C24" s="1" t="s">
        <v>34</v>
      </c>
      <c r="D24" s="23">
        <v>5697.05</v>
      </c>
    </row>
    <row r="25" spans="2:4">
      <c r="B25" s="4">
        <v>16</v>
      </c>
      <c r="C25" s="6" t="s">
        <v>26</v>
      </c>
      <c r="D25" s="25">
        <f>SUM(D10:D24)</f>
        <v>201257.33999999997</v>
      </c>
    </row>
    <row r="26" spans="2:4" ht="30">
      <c r="B26" s="4">
        <v>17</v>
      </c>
      <c r="C26" s="14" t="s">
        <v>89</v>
      </c>
      <c r="D26" s="21">
        <v>101520.6</v>
      </c>
    </row>
    <row r="27" spans="2:4">
      <c r="B27" s="4">
        <v>18</v>
      </c>
      <c r="C27" s="1" t="s">
        <v>90</v>
      </c>
      <c r="D27" s="21">
        <v>1369.41</v>
      </c>
    </row>
    <row r="28" spans="2:4">
      <c r="B28" s="4">
        <v>19</v>
      </c>
      <c r="C28" s="15" t="s">
        <v>91</v>
      </c>
      <c r="D28" s="24">
        <v>-319484.34000000003</v>
      </c>
    </row>
    <row r="29" spans="2:4" ht="30">
      <c r="B29" s="4">
        <v>20</v>
      </c>
      <c r="C29" s="15" t="s">
        <v>92</v>
      </c>
      <c r="D29" s="25">
        <f>SUM(D26:D28)</f>
        <v>-216594.33000000002</v>
      </c>
    </row>
    <row r="30" spans="2:4" ht="30">
      <c r="B30" s="4">
        <v>21</v>
      </c>
      <c r="C30" s="15" t="s">
        <v>93</v>
      </c>
      <c r="D30" s="9">
        <f>D29-D25</f>
        <v>-417851.67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48" customHeight="1">
      <c r="B34" s="4">
        <v>22</v>
      </c>
      <c r="C34" s="11" t="s">
        <v>94</v>
      </c>
      <c r="D34" s="21">
        <v>132048.21</v>
      </c>
    </row>
    <row r="35" spans="2:4" ht="30">
      <c r="B35" s="4">
        <v>23</v>
      </c>
      <c r="C35" s="16" t="s">
        <v>35</v>
      </c>
      <c r="D35" s="21">
        <f>D34-56268.5-(-24591.76)-142.55</f>
        <v>100228.91999999998</v>
      </c>
    </row>
    <row r="36" spans="2:4">
      <c r="B36" s="17"/>
      <c r="C36" s="10"/>
      <c r="D36" s="19"/>
    </row>
    <row r="37" spans="2:4">
      <c r="C37" s="12"/>
      <c r="D37" s="10"/>
    </row>
    <row r="38" spans="2:4">
      <c r="C38" t="s">
        <v>19</v>
      </c>
      <c r="D38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D38"/>
  <sheetViews>
    <sheetView topLeftCell="A16" workbookViewId="0">
      <selection activeCell="C25" sqref="C25"/>
    </sheetView>
  </sheetViews>
  <sheetFormatPr defaultRowHeight="15"/>
  <cols>
    <col min="1" max="1" width="2.85546875" customWidth="1"/>
    <col min="2" max="2" width="5.5703125" customWidth="1"/>
    <col min="3" max="3" width="65.28515625" customWidth="1"/>
    <col min="4" max="4" width="24.14062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42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25.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/>
    </row>
    <row r="12" spans="2:4">
      <c r="B12" s="4">
        <v>3</v>
      </c>
      <c r="C12" s="1" t="s">
        <v>9</v>
      </c>
      <c r="D12" s="21"/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/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/>
    </row>
    <row r="23" spans="2:4">
      <c r="B23" s="4">
        <v>14</v>
      </c>
      <c r="C23" s="1" t="s">
        <v>33</v>
      </c>
      <c r="D23" s="21"/>
    </row>
    <row r="24" spans="2:4">
      <c r="B24" s="4">
        <v>15</v>
      </c>
      <c r="C24" s="1" t="s">
        <v>34</v>
      </c>
      <c r="D24" s="23"/>
    </row>
    <row r="25" spans="2:4">
      <c r="B25" s="4">
        <v>16</v>
      </c>
      <c r="C25" s="6" t="s">
        <v>26</v>
      </c>
      <c r="D25" s="25">
        <f>SUM(D10:D24)</f>
        <v>0</v>
      </c>
    </row>
    <row r="26" spans="2:4" ht="30">
      <c r="B26" s="4">
        <v>17</v>
      </c>
      <c r="C26" s="14" t="s">
        <v>89</v>
      </c>
      <c r="D26" s="21"/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/>
    </row>
    <row r="29" spans="2:4" ht="30">
      <c r="B29" s="4">
        <v>20</v>
      </c>
      <c r="C29" s="15" t="s">
        <v>92</v>
      </c>
      <c r="D29" s="25">
        <f>SUM(D26:D28)</f>
        <v>0</v>
      </c>
    </row>
    <row r="30" spans="2:4" ht="30">
      <c r="B30" s="4">
        <v>21</v>
      </c>
      <c r="C30" s="15" t="s">
        <v>93</v>
      </c>
      <c r="D30" s="9">
        <f>D29-D25</f>
        <v>0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 ht="45.75" customHeight="1">
      <c r="B33" s="17"/>
      <c r="C33" s="18"/>
      <c r="D33" s="20"/>
    </row>
    <row r="34" spans="2:4" ht="60">
      <c r="B34" s="4">
        <v>22</v>
      </c>
      <c r="C34" s="11" t="s">
        <v>94</v>
      </c>
      <c r="D34" s="21"/>
    </row>
    <row r="35" spans="2:4" ht="30">
      <c r="B35" s="4">
        <v>23</v>
      </c>
      <c r="C35" s="16" t="s">
        <v>35</v>
      </c>
      <c r="D35" s="21"/>
    </row>
    <row r="36" spans="2:4">
      <c r="B36" s="17"/>
      <c r="C36" s="10"/>
      <c r="D36" s="19"/>
    </row>
    <row r="37" spans="2:4">
      <c r="C37" s="12"/>
      <c r="D37" s="10"/>
    </row>
    <row r="38" spans="2:4">
      <c r="C38" t="s">
        <v>19</v>
      </c>
      <c r="D38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D38"/>
  <sheetViews>
    <sheetView topLeftCell="A16" workbookViewId="0">
      <selection activeCell="D36" sqref="D36"/>
    </sheetView>
  </sheetViews>
  <sheetFormatPr defaultRowHeight="15"/>
  <cols>
    <col min="1" max="1" width="3.28515625" customWidth="1"/>
    <col min="2" max="2" width="5.140625" customWidth="1"/>
    <col min="3" max="3" width="64.7109375" customWidth="1"/>
    <col min="4" max="4" width="24.71093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43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29.25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1"/>
    </row>
    <row r="10" spans="2:4" ht="30">
      <c r="B10" s="4">
        <v>1</v>
      </c>
      <c r="C10" s="14" t="s">
        <v>47</v>
      </c>
      <c r="D10" s="21"/>
    </row>
    <row r="11" spans="2:4">
      <c r="B11" s="4">
        <v>2</v>
      </c>
      <c r="C11" s="1" t="s">
        <v>8</v>
      </c>
      <c r="D11" s="21">
        <v>410.08</v>
      </c>
    </row>
    <row r="12" spans="2:4">
      <c r="B12" s="4">
        <v>3</v>
      </c>
      <c r="C12" s="1" t="s">
        <v>9</v>
      </c>
      <c r="D12" s="21">
        <v>54.4</v>
      </c>
    </row>
    <row r="13" spans="2:4">
      <c r="B13" s="4">
        <v>4</v>
      </c>
      <c r="C13" s="1" t="s">
        <v>10</v>
      </c>
      <c r="D13" s="21"/>
    </row>
    <row r="14" spans="2:4">
      <c r="B14" s="4">
        <v>5</v>
      </c>
      <c r="C14" s="1" t="s">
        <v>11</v>
      </c>
      <c r="D14" s="21"/>
    </row>
    <row r="15" spans="2:4">
      <c r="B15" s="4">
        <v>6</v>
      </c>
      <c r="C15" s="1" t="s">
        <v>12</v>
      </c>
      <c r="D15" s="22"/>
    </row>
    <row r="16" spans="2:4">
      <c r="B16" s="4">
        <v>7</v>
      </c>
      <c r="C16" s="1" t="s">
        <v>13</v>
      </c>
      <c r="D16" s="22"/>
    </row>
    <row r="17" spans="2:4">
      <c r="B17" s="4">
        <v>8</v>
      </c>
      <c r="C17" s="1" t="s">
        <v>14</v>
      </c>
      <c r="D17" s="21"/>
    </row>
    <row r="18" spans="2:4">
      <c r="B18" s="4">
        <v>9</v>
      </c>
      <c r="C18" s="1" t="s">
        <v>15</v>
      </c>
      <c r="D18" s="21"/>
    </row>
    <row r="19" spans="2:4">
      <c r="B19" s="4">
        <v>10</v>
      </c>
      <c r="C19" s="1" t="s">
        <v>16</v>
      </c>
      <c r="D19" s="22">
        <v>154.77000000000001</v>
      </c>
    </row>
    <row r="20" spans="2:4">
      <c r="B20" s="4">
        <v>11</v>
      </c>
      <c r="C20" s="1" t="s">
        <v>17</v>
      </c>
      <c r="D20" s="21"/>
    </row>
    <row r="21" spans="2:4">
      <c r="B21" s="4">
        <v>12</v>
      </c>
      <c r="C21" s="1" t="s">
        <v>32</v>
      </c>
      <c r="D21" s="21"/>
    </row>
    <row r="22" spans="2:4">
      <c r="B22" s="4">
        <v>13</v>
      </c>
      <c r="C22" s="1" t="s">
        <v>18</v>
      </c>
      <c r="D22" s="21">
        <v>17.16</v>
      </c>
    </row>
    <row r="23" spans="2:4">
      <c r="B23" s="4">
        <v>14</v>
      </c>
      <c r="C23" s="1" t="s">
        <v>33</v>
      </c>
      <c r="D23" s="21">
        <v>1186.06</v>
      </c>
    </row>
    <row r="24" spans="2:4">
      <c r="B24" s="4">
        <v>15</v>
      </c>
      <c r="C24" s="1" t="s">
        <v>34</v>
      </c>
      <c r="D24" s="23">
        <v>199.87</v>
      </c>
    </row>
    <row r="25" spans="2:4">
      <c r="B25" s="4">
        <v>16</v>
      </c>
      <c r="C25" s="6" t="s">
        <v>26</v>
      </c>
      <c r="D25" s="25">
        <f>SUM(D10:D24)</f>
        <v>2022.3399999999997</v>
      </c>
    </row>
    <row r="26" spans="2:4" ht="30">
      <c r="B26" s="4">
        <v>17</v>
      </c>
      <c r="C26" s="14" t="s">
        <v>89</v>
      </c>
      <c r="D26" s="21">
        <v>4661.76</v>
      </c>
    </row>
    <row r="27" spans="2:4">
      <c r="B27" s="4">
        <v>18</v>
      </c>
      <c r="C27" s="1" t="s">
        <v>90</v>
      </c>
      <c r="D27" s="21"/>
    </row>
    <row r="28" spans="2:4">
      <c r="B28" s="4">
        <v>19</v>
      </c>
      <c r="C28" s="15" t="s">
        <v>91</v>
      </c>
      <c r="D28" s="24">
        <v>5905.79</v>
      </c>
    </row>
    <row r="29" spans="2:4" ht="30">
      <c r="B29" s="4">
        <v>20</v>
      </c>
      <c r="C29" s="15" t="s">
        <v>92</v>
      </c>
      <c r="D29" s="25">
        <f>SUM(D26:D28)</f>
        <v>10567.55</v>
      </c>
    </row>
    <row r="30" spans="2:4" ht="30">
      <c r="B30" s="4">
        <v>21</v>
      </c>
      <c r="C30" s="15" t="s">
        <v>93</v>
      </c>
      <c r="D30" s="9">
        <f>D29-D25</f>
        <v>8545.2099999999991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60">
      <c r="B34" s="4">
        <v>22</v>
      </c>
      <c r="C34" s="11" t="s">
        <v>94</v>
      </c>
      <c r="D34" s="21">
        <v>1052.28</v>
      </c>
    </row>
    <row r="35" spans="2:4" ht="30">
      <c r="B35" s="4">
        <v>23</v>
      </c>
      <c r="C35" s="16" t="s">
        <v>35</v>
      </c>
      <c r="D35" s="21">
        <f>D34-616.87</f>
        <v>435.40999999999997</v>
      </c>
    </row>
    <row r="36" spans="2:4">
      <c r="B36" s="17"/>
      <c r="C36" s="10"/>
      <c r="D36" s="19"/>
    </row>
    <row r="37" spans="2:4">
      <c r="C37" s="12"/>
      <c r="D37" s="10"/>
    </row>
    <row r="38" spans="2:4">
      <c r="C38" t="s">
        <v>19</v>
      </c>
      <c r="D38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D39"/>
  <sheetViews>
    <sheetView topLeftCell="A18" workbookViewId="0">
      <selection activeCell="D36" sqref="D36"/>
    </sheetView>
  </sheetViews>
  <sheetFormatPr defaultRowHeight="15"/>
  <cols>
    <col min="1" max="1" width="3.28515625" customWidth="1"/>
    <col min="2" max="2" width="5.42578125" customWidth="1"/>
    <col min="3" max="3" width="65.140625" customWidth="1"/>
    <col min="4" max="4" width="23.7109375" customWidth="1"/>
  </cols>
  <sheetData>
    <row r="1" spans="2:4">
      <c r="B1" s="40" t="s">
        <v>0</v>
      </c>
      <c r="C1" s="40"/>
    </row>
    <row r="2" spans="2:4">
      <c r="B2" s="40" t="s">
        <v>1</v>
      </c>
      <c r="C2" s="40"/>
    </row>
    <row r="3" spans="2:4">
      <c r="C3" s="2" t="s">
        <v>2</v>
      </c>
      <c r="D3" s="4" t="s">
        <v>28</v>
      </c>
    </row>
    <row r="4" spans="2:4">
      <c r="C4" s="2"/>
      <c r="D4" s="4" t="s">
        <v>44</v>
      </c>
    </row>
    <row r="5" spans="2:4">
      <c r="C5" s="2" t="s">
        <v>3</v>
      </c>
      <c r="D5" s="1" t="s">
        <v>87</v>
      </c>
    </row>
    <row r="6" spans="2:4">
      <c r="C6" s="2" t="s">
        <v>4</v>
      </c>
      <c r="D6" s="4" t="s">
        <v>22</v>
      </c>
    </row>
    <row r="8" spans="2:4" ht="30" customHeight="1">
      <c r="B8" s="3" t="s">
        <v>5</v>
      </c>
      <c r="C8" s="8" t="s">
        <v>6</v>
      </c>
      <c r="D8" s="5" t="s">
        <v>23</v>
      </c>
    </row>
    <row r="9" spans="2:4">
      <c r="B9" s="4"/>
      <c r="C9" s="6" t="s">
        <v>7</v>
      </c>
      <c r="D9" s="39"/>
    </row>
    <row r="10" spans="2:4" ht="30">
      <c r="B10" s="4">
        <v>1</v>
      </c>
      <c r="C10" s="14" t="s">
        <v>47</v>
      </c>
      <c r="D10" s="34">
        <v>1672.49</v>
      </c>
    </row>
    <row r="11" spans="2:4">
      <c r="B11" s="4">
        <v>2</v>
      </c>
      <c r="C11" s="1" t="s">
        <v>8</v>
      </c>
      <c r="D11" s="34">
        <v>10704.42</v>
      </c>
    </row>
    <row r="12" spans="2:4">
      <c r="B12" s="4">
        <v>3</v>
      </c>
      <c r="C12" s="1" t="s">
        <v>9</v>
      </c>
      <c r="D12" s="34">
        <v>91124.54</v>
      </c>
    </row>
    <row r="13" spans="2:4">
      <c r="B13" s="4">
        <v>4</v>
      </c>
      <c r="C13" s="1" t="s">
        <v>10</v>
      </c>
      <c r="D13" s="34">
        <v>63228.52</v>
      </c>
    </row>
    <row r="14" spans="2:4">
      <c r="B14" s="4">
        <v>5</v>
      </c>
      <c r="C14" s="1" t="s">
        <v>11</v>
      </c>
      <c r="D14" s="34">
        <v>3194.66</v>
      </c>
    </row>
    <row r="15" spans="2:4">
      <c r="B15" s="4">
        <v>6</v>
      </c>
      <c r="C15" s="1" t="s">
        <v>12</v>
      </c>
      <c r="D15" s="35">
        <f>21089.94+6260.54</f>
        <v>27350.48</v>
      </c>
    </row>
    <row r="16" spans="2:4">
      <c r="B16" s="4">
        <v>7</v>
      </c>
      <c r="C16" s="1" t="s">
        <v>13</v>
      </c>
      <c r="D16" s="35"/>
    </row>
    <row r="17" spans="2:4">
      <c r="B17" s="4">
        <v>8</v>
      </c>
      <c r="C17" s="1" t="s">
        <v>14</v>
      </c>
      <c r="D17" s="34">
        <v>1354.33</v>
      </c>
    </row>
    <row r="18" spans="2:4">
      <c r="B18" s="4">
        <v>9</v>
      </c>
      <c r="C18" s="1" t="s">
        <v>15</v>
      </c>
      <c r="D18" s="34"/>
    </row>
    <row r="19" spans="2:4">
      <c r="B19" s="4">
        <v>10</v>
      </c>
      <c r="C19" s="1" t="s">
        <v>16</v>
      </c>
      <c r="D19" s="35">
        <v>32239.040000000001</v>
      </c>
    </row>
    <row r="20" spans="2:4">
      <c r="B20" s="4">
        <v>11</v>
      </c>
      <c r="C20" s="1" t="s">
        <v>17</v>
      </c>
      <c r="D20" s="34">
        <v>88347.6</v>
      </c>
    </row>
    <row r="21" spans="2:4">
      <c r="B21" s="4">
        <v>12</v>
      </c>
      <c r="C21" s="1" t="s">
        <v>32</v>
      </c>
      <c r="D21" s="34"/>
    </row>
    <row r="22" spans="2:4">
      <c r="B22" s="4">
        <v>13</v>
      </c>
      <c r="C22" s="1" t="s">
        <v>18</v>
      </c>
      <c r="D22" s="34">
        <v>3056.59</v>
      </c>
    </row>
    <row r="23" spans="2:4">
      <c r="B23" s="4">
        <v>14</v>
      </c>
      <c r="C23" s="1" t="s">
        <v>33</v>
      </c>
      <c r="D23" s="34">
        <v>48328.800000000003</v>
      </c>
    </row>
    <row r="24" spans="2:4">
      <c r="B24" s="4">
        <v>15</v>
      </c>
      <c r="C24" s="1" t="s">
        <v>34</v>
      </c>
      <c r="D24" s="36">
        <v>9282.3799999999992</v>
      </c>
    </row>
    <row r="25" spans="2:4">
      <c r="B25" s="4">
        <v>16</v>
      </c>
      <c r="C25" s="6" t="s">
        <v>26</v>
      </c>
      <c r="D25" s="37">
        <f>SUM(D10:D24)</f>
        <v>379883.85000000003</v>
      </c>
    </row>
    <row r="26" spans="2:4" ht="30">
      <c r="B26" s="4">
        <v>17</v>
      </c>
      <c r="C26" s="14" t="s">
        <v>89</v>
      </c>
      <c r="D26" s="34">
        <v>195761.88</v>
      </c>
    </row>
    <row r="27" spans="2:4">
      <c r="B27" s="4">
        <v>18</v>
      </c>
      <c r="C27" s="1" t="s">
        <v>90</v>
      </c>
      <c r="D27" s="34">
        <v>49902.14</v>
      </c>
    </row>
    <row r="28" spans="2:4">
      <c r="B28" s="4">
        <v>19</v>
      </c>
      <c r="C28" s="15" t="s">
        <v>91</v>
      </c>
      <c r="D28" s="38">
        <v>-490503.71</v>
      </c>
    </row>
    <row r="29" spans="2:4" ht="34.5" customHeight="1">
      <c r="B29" s="4">
        <v>20</v>
      </c>
      <c r="C29" s="15" t="s">
        <v>92</v>
      </c>
      <c r="D29" s="37">
        <f>SUM(D26:D28)</f>
        <v>-244839.69</v>
      </c>
    </row>
    <row r="30" spans="2:4" ht="30">
      <c r="B30" s="4">
        <v>21</v>
      </c>
      <c r="C30" s="15" t="s">
        <v>93</v>
      </c>
      <c r="D30" s="35">
        <f>D29-D25</f>
        <v>-624723.54</v>
      </c>
    </row>
    <row r="31" spans="2:4">
      <c r="B31" s="17"/>
      <c r="C31" s="18"/>
      <c r="D31" s="20"/>
    </row>
    <row r="32" spans="2:4">
      <c r="B32" s="17"/>
      <c r="C32" s="18" t="s">
        <v>27</v>
      </c>
      <c r="D32" s="20"/>
    </row>
    <row r="33" spans="2:4">
      <c r="B33" s="17"/>
      <c r="C33" s="18"/>
      <c r="D33" s="20"/>
    </row>
    <row r="34" spans="2:4" ht="48" customHeight="1">
      <c r="B34" s="4">
        <v>22</v>
      </c>
      <c r="C34" s="11" t="s">
        <v>94</v>
      </c>
      <c r="D34" s="21">
        <v>231325.45</v>
      </c>
    </row>
    <row r="35" spans="2:4" ht="30">
      <c r="B35" s="4">
        <v>23</v>
      </c>
      <c r="C35" s="16" t="s">
        <v>35</v>
      </c>
      <c r="D35" s="21">
        <f>D34-95661.72-(-626.19)-604.6</f>
        <v>135685.32</v>
      </c>
    </row>
    <row r="36" spans="2:4">
      <c r="B36" s="17"/>
      <c r="C36" s="26"/>
      <c r="D36" s="27"/>
    </row>
    <row r="37" spans="2:4">
      <c r="B37" s="17"/>
      <c r="C37" s="10"/>
      <c r="D37" s="19"/>
    </row>
    <row r="38" spans="2:4">
      <c r="C38" s="12"/>
      <c r="D38" s="10"/>
    </row>
    <row r="39" spans="2:4">
      <c r="C39" t="s">
        <v>19</v>
      </c>
      <c r="D39" t="s">
        <v>25</v>
      </c>
    </row>
  </sheetData>
  <mergeCells count="2">
    <mergeCell ref="B1:C1"/>
    <mergeCell ref="B2:C2"/>
  </mergeCells>
  <printOptions horizontalCentered="1"/>
  <pageMargins left="0" right="0" top="0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53</vt:i4>
      </vt:variant>
    </vt:vector>
  </HeadingPairs>
  <TitlesOfParts>
    <vt:vector size="53" baseType="lpstr">
      <vt:lpstr>клубный 3</vt:lpstr>
      <vt:lpstr>Кооперативная 5 в</vt:lpstr>
      <vt:lpstr>Кооперативная 8 а</vt:lpstr>
      <vt:lpstr>Кооперативная 10 а</vt:lpstr>
      <vt:lpstr>кооперативная 15</vt:lpstr>
      <vt:lpstr>коопер 17</vt:lpstr>
      <vt:lpstr>кооперативная 20</vt:lpstr>
      <vt:lpstr>Крестьянская 13  а</vt:lpstr>
      <vt:lpstr>лукинская 8</vt:lpstr>
      <vt:lpstr>Лукинская 9</vt:lpstr>
      <vt:lpstr>Нижнепольск 1 а</vt:lpstr>
      <vt:lpstr>Нижнепольская 18 а</vt:lpstr>
      <vt:lpstr>Нижнепольская 1</vt:lpstr>
      <vt:lpstr>Новый 1</vt:lpstr>
      <vt:lpstr>Новый 2</vt:lpstr>
      <vt:lpstr> Новый 3</vt:lpstr>
      <vt:lpstr>Новый 5</vt:lpstr>
      <vt:lpstr>новый 6</vt:lpstr>
      <vt:lpstr>НОВЫЙ 7</vt:lpstr>
      <vt:lpstr>Новый 9</vt:lpstr>
      <vt:lpstr>Новый 11</vt:lpstr>
      <vt:lpstr>Новый 13</vt:lpstr>
      <vt:lpstr>Новый 15</vt:lpstr>
      <vt:lpstr>Новый 16</vt:lpstr>
      <vt:lpstr>Новый 18</vt:lpstr>
      <vt:lpstr>Новый 18,а</vt:lpstr>
      <vt:lpstr>Полевой 3</vt:lpstr>
      <vt:lpstr>Речная 2 а</vt:lpstr>
      <vt:lpstr>Центральная 11</vt:lpstr>
      <vt:lpstr>Центральная 11 а</vt:lpstr>
      <vt:lpstr>Центральная  12</vt:lpstr>
      <vt:lpstr>цент 13</vt:lpstr>
      <vt:lpstr>Центральная 14</vt:lpstr>
      <vt:lpstr>Центральная 15</vt:lpstr>
      <vt:lpstr>Центральная 16</vt:lpstr>
      <vt:lpstr>Центральная 17</vt:lpstr>
      <vt:lpstr>центр 18</vt:lpstr>
      <vt:lpstr>Центральная 19</vt:lpstr>
      <vt:lpstr>центр 20</vt:lpstr>
      <vt:lpstr>Центральная 21</vt:lpstr>
      <vt:lpstr>Централь 22</vt:lpstr>
      <vt:lpstr>централь 23</vt:lpstr>
      <vt:lpstr>центр 24</vt:lpstr>
      <vt:lpstr>Центральная  12 а</vt:lpstr>
      <vt:lpstr>Централь 32 а</vt:lpstr>
      <vt:lpstr>централь 38</vt:lpstr>
      <vt:lpstr>Централь 43 а</vt:lpstr>
      <vt:lpstr>Школьная 12 д</vt:lpstr>
      <vt:lpstr>Школьная 27 а</vt:lpstr>
      <vt:lpstr>Школьная  29 д</vt:lpstr>
      <vt:lpstr>Язёвочная 5</vt:lpstr>
      <vt:lpstr>Язёвочная 14</vt:lpstr>
      <vt:lpstr>язёвоч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2015-03-28T12:29:27Z</dcterms:modified>
</cp:coreProperties>
</file>